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8310" firstSheet="3" activeTab="11"/>
  </bookViews>
  <sheets>
    <sheet name="На 01.02.2021  " sheetId="1" r:id="rId1"/>
    <sheet name="На 01.03.2021" sheetId="2" r:id="rId2"/>
    <sheet name="На 01.04.2021" sheetId="3" r:id="rId3"/>
    <sheet name="На 01.05.2021 " sheetId="4" r:id="rId4"/>
    <sheet name="На 01.06.2021" sheetId="5" r:id="rId5"/>
    <sheet name="На 01.07.2021 " sheetId="6" r:id="rId6"/>
    <sheet name="На 01.08.2021" sheetId="7" r:id="rId7"/>
    <sheet name="На 01.09.2021" sheetId="8" r:id="rId8"/>
    <sheet name="На 01.10.2021" sheetId="9" r:id="rId9"/>
    <sheet name="На 01.11.2021" sheetId="10" r:id="rId10"/>
    <sheet name="На 01.12.2021" sheetId="11" r:id="rId11"/>
    <sheet name="На 01.01.2022" sheetId="12" r:id="rId12"/>
  </sheets>
  <definedNames/>
  <calcPr fullCalcOnLoad="1"/>
</workbook>
</file>

<file path=xl/sharedStrings.xml><?xml version="1.0" encoding="utf-8"?>
<sst xmlns="http://schemas.openxmlformats.org/spreadsheetml/2006/main" count="485" uniqueCount="89">
  <si>
    <t>%</t>
  </si>
  <si>
    <t>ВСЕГО ДОХОДОВ</t>
  </si>
  <si>
    <t>Налоги на товары (работы, услуги), реализуемые на территории РФ</t>
  </si>
  <si>
    <t>Налоги на совокупный доход</t>
  </si>
  <si>
    <t>Налоги на имущество</t>
  </si>
  <si>
    <t>Госпошлина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</si>
  <si>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</si>
  <si>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</si>
  <si>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</si>
  <si>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</si>
  <si>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</si>
  <si>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РАСХОДОВ</t>
  </si>
  <si>
    <t>03 Нац.безопасность и правоохр.деят-ть</t>
  </si>
  <si>
    <t>05 ЖКХ</t>
  </si>
  <si>
    <t>07 Образование</t>
  </si>
  <si>
    <t>08 Культура и кинематография</t>
  </si>
  <si>
    <t>10 Социальная политика</t>
  </si>
  <si>
    <t>11 Физическая культура и спорт</t>
  </si>
  <si>
    <t>12 Средства массовой информации</t>
  </si>
  <si>
    <t>13 Обслуживание гос. и муниц. долга</t>
  </si>
  <si>
    <t>Результат исполнения бюджета                               (дефицит "-", профицит "+")</t>
  </si>
  <si>
    <t>Налог на прибыль,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</si>
  <si>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</si>
  <si>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 и муниципальной собственности</t>
  </si>
  <si>
    <t>Доходы от оказания платных услуг (работ) и компенсации затрат государства</t>
  </si>
  <si>
    <t>01 Общегосударственные вопросы</t>
  </si>
  <si>
    <t>04 Национальная экономика</t>
  </si>
  <si>
    <t>06 Охрана окружающей среды</t>
  </si>
  <si>
    <t>НАЛОГОВЫЕ И НЕНАЛОГОВЫЕ ДОХОДЫ</t>
  </si>
  <si>
    <t>Показатели</t>
  </si>
  <si>
    <t>Исполнено</t>
  </si>
  <si>
    <t>исполнения</t>
  </si>
  <si>
    <t>тыс. рублей</t>
  </si>
  <si>
    <t>Главный инспектор аппарата 
Контрольно-счётной палаты городского округа "Котлас"                                         Т.А. Заплатина</t>
  </si>
  <si>
    <t>Оперативная информация о ходе исполнения 
бюджета городского округа"Котлас" по состоянию на 01.02.2021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</si>
  <si>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февраля 2021 года  (в части бюджета городского округа "Котлас"), представленного Финансовым управлением городского округа "Котлас")</t>
  </si>
  <si>
    <t>на 01.02.2021</t>
  </si>
  <si>
    <t xml:space="preserve">Утвержденные бюджетные назначения </t>
  </si>
  <si>
    <t xml:space="preserve">По состоянию на 01.02.2021 исполнение доходной части бюджета городского округа "Котлас" составило 141 549,31 тыс.рублей, расходной части - 149 144,76 тыс.рублей.  Дефицит бюджета (отчет) по состоянию на 01.02.2021 составил  7 595,45 тыс.рублей. </t>
  </si>
  <si>
    <t xml:space="preserve">Постановлением администрации городского округа "Котлас" от 11.01.2021 № 1 с 01.01.2021 введено временное управление бюджетом городского округа «Котлас» на период до вступления в силу решения Собрания депутатов городского округа «Котлас» «О бюджете городского округа «Котлас» на 2021 год и на плановый период 2022 и 2023 годов» (вступило в силу со дня официального опубликования в официальном периодическом издании – газете  «Новый Котлас» № 8(375) от 01.02.2021). В соответствии со статьей 190 Бюджетного кодекса Российской Федерации, пунктом  2 постановления администрации городского округа "Котлас" от 11.01.2021 № 1 Финансовым управлением городского округа «Котлас» в январе доведены до главных распорядителей бюджетных средств бюджетные ассигнования и лимиты бюджетных обязательств в размере, не превышающем одной двенадцатой части бюджетных ассигнований и бюджетных обязательств, предусмотренных по бюджету городского округа «Котлас» в отчетном финансовом году. </t>
  </si>
  <si>
    <t>Оперативная информация о ходе исполнения 
бюджета городского округа"Котлас" по состоянию на 01.03.2021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</si>
  <si>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марта 2021 года  (в части бюджета городского округа "Котлас"), представленного Финансовым управлением городского округа "Котлас")</t>
  </si>
  <si>
    <t>на 01.03.2021</t>
  </si>
  <si>
    <t xml:space="preserve">На 01.03.2021 доходная часть бюджета городского округа "Котлас" исполнена на 15,3%, в т.ч. по налоговым и неналоговым доходам на 15,2%, по безвозмездным поступлениям на 15,3%.
Расходная часть бюджета исполнена на 14,9%.  Дефицит бюджета (отчет) по состоянию на 01.03.2021 составил  27 492,26 тыс.рублей. </t>
  </si>
  <si>
    <t>Оперативная информация о ходе исполнения 
бюджета городского округа"Котлас" по состоянию на 01.04.2021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</si>
  <si>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апреля 2021 года  (в части бюджета городского округа "Котлас"), представленного Финансовым управлением городского округа "Котлас")</t>
  </si>
  <si>
    <t>на 01.04.2021</t>
  </si>
  <si>
    <t xml:space="preserve">На 01.04.2021 доходная часть бюджета городского округа "Котлас" исполнена на 26,3%, в т.ч. по налоговым и неналоговым доходам на 25,6%, по безвозмездным поступлениям на 26,7%.
Расходная часть бюджета исполнена на 24,1%.  Дефицит бюджета (отчет) по состоянию на 01.04.2021 составил  8 481,28 тыс.рублей. </t>
  </si>
  <si>
    <t>Инспектор аппарата 
Контрольно-счётной палаты городского округа "Котлас"                                         И.Н. Рыжкина</t>
  </si>
  <si>
    <t>Оперативная информация о ходе исполнения 
бюджета городского округа"Котлас" по состоянию на 01.05.2021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</si>
  <si>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мая 2021 года  (в части бюджета городского округа "Котлас"), представленного Финансовым управлением городского округа "Котлас")</t>
  </si>
  <si>
    <t>на 01.05.2021</t>
  </si>
  <si>
    <t xml:space="preserve">На 01.05.2021 доходная часть бюджета городского округа "Котлас" исполнена на 39,4%, в т.ч. по налоговым и неналоговым доходам на 35,0%, по безвозмездным поступлениям на 41,6%.
Расходная часть бюджета исполнена на 37,5%.  Дефицит бюджета (отчет) по состоянию на 01.05.2021 составил  64 435,96 тыс.рублей. </t>
  </si>
  <si>
    <t>Оперативная информация о ходе исполнения 
бюджета городского округа "Котлас" по состоянию на 01.06.2021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</si>
  <si>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июня 2021 года  (в части бюджета городского округа "Котлас"), представленного Финансовым управлением городского округа "Котлас")</t>
  </si>
  <si>
    <t>на 01.06.2021</t>
  </si>
  <si>
    <t xml:space="preserve">На 01.06.2021 доходная часть бюджета городского округа "Котлас" исполнена на 45,9%, в т.ч. по налоговым и неналоговым доходам на 41,3%, по безвозмездным поступлениям на 48,1%.
Расходная часть бюджета исполнена на 41,9%.  Дефицит бюджета (отчет) по состоянию на 01.06.2021 составил  47 066,52 тыс.рублей. </t>
  </si>
  <si>
    <t>Оперативная информация о ходе исполнения 
бюджета городского округа "Котлас" по состоянию на 01.07.2021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</si>
  <si>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июля 2021 года  (в части бюджета городского округа "Котлас"), представленного Финансовым управлением городского округа "Котлас")</t>
  </si>
  <si>
    <t>на 01.07.2021</t>
  </si>
  <si>
    <t>-</t>
  </si>
  <si>
    <t xml:space="preserve">На 01.07.2021 доходная часть бюджета городского округа "Котлас" исполнена на 56,8%, в т.ч. по налоговым и неналоговым доходам на 48,9%, по безвозмездным поступлениям на 60,7%.
Расходная часть бюджета исполнена на 52,9%.  Дефицит бюджета (отчет) по состоянию на 01.07.2021 составил  83902,97 тыс.рублей. </t>
  </si>
  <si>
    <t xml:space="preserve">На 01.08.2021 доходная часть бюджета городского округа "Котлас" исполнена на 64,3%, в т.ч. по налоговым и неналоговым доходам на 56,3%, по безвозмездным поступлениям на 68,3%.
Расходная часть бюджета исполнена на 60,0%.  Дефицит бюджета (отчет) по состоянию на 01.08.2021 составил  96 418,33 тыс.рублей. </t>
  </si>
  <si>
    <t>на 01.08.2021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</si>
  <si>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августа 2021 года  (в части бюджета городского округа "Котлас"), представленного Финансовым управлением городского округа "Котлас")</t>
  </si>
  <si>
    <t>Оперативная информация о ходе исполнения 
бюджета городского округа "Котлас" по состоянию на 01.08.2021</t>
  </si>
  <si>
    <t xml:space="preserve">На 01.09.2021 доходная часть бюджета городского округа "Котлас" исполнена на 75,8%, в т.ч. по налоговым и неналоговым доходам на 62,5%, по безвозмездным поступлениям на 82,5%.
Расходная часть бюджета исполнена на 64,5%.  Дефицит бюджета (отчет) по состоянию на 01.09.2021 составил  90 513,74 тыс.рублей. </t>
  </si>
  <si>
    <t>на 01.09.2021</t>
  </si>
  <si>
    <t>тыс.рублей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</si>
  <si>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сентября 2021 года  (в части бюджета городского округа "Котлас"), представленного Финансовым управлением городского округа "Котлас")</t>
  </si>
  <si>
    <t>Оперативная информация о ходе исполнения 
бюджета городского округа "Котлас" по состоянию на 01.09.2021</t>
  </si>
  <si>
    <t>Оперативная информация о ходе исполнения 
бюджета городского округа "Котлас" по состоянию на 01.10.2021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</si>
  <si>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октября 2021 года  (в части бюджета городского округа "Котлас"), представленного Финансовым управлением городского округа "Котлас")</t>
  </si>
  <si>
    <t>на 01.10.2021</t>
  </si>
  <si>
    <t xml:space="preserve">На 01.10.2021 доходная часть бюджета городского округа "Котлас" исполнена на 85,1%, в т.ч. по налоговым и неналоговым доходам на 69,5%, по безвозмездным поступлениям на 92,9%.
Расходная часть бюджета исполнена на 71,1%.  Дефицит бюджета (отчет) по состоянию на 01.10.2021 составил  90464,08 тыс.рублей. </t>
  </si>
  <si>
    <t>Председатель
Контрольно-счётной палаты городского округа "Котлас"                                   Е.Е.Вельган</t>
  </si>
  <si>
    <t>Оперативная информация о ходе исполнения 
бюджета городского округа "Котлас" по состоянию на 01.11.2021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</si>
  <si>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ноября 2021 года  (в части бюджета городского округа "Котлас"), представленного Финансовым управлением городского округа "Котлас")</t>
  </si>
  <si>
    <t>на 01.11.2021</t>
  </si>
  <si>
    <t xml:space="preserve">На 01.11.2021 доходная часть бюджета городского округа "Котлас" исполнена на 96,2%, в т.ч. по налоговым и неналоговым доходам на 79,0%, по безвозмездным поступлениям на 104,8%.
Расходная часть бюджета исполнена на 79,6%.  Дефицит бюджета (отчет) по состоянию на 01.11.2021 составил  70 461,9 тыс.рублей. </t>
  </si>
  <si>
    <t>Инспектор аппарата 
Контрольно-счётной палаты городского округа "Котлас"                                 И.Н. Рыжкина</t>
  </si>
  <si>
    <t>Оперативная информация о ходе исполнения 
бюджета городского округа "Котлас" по состоянию на 01.12.2021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</si>
  <si>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декабря 2021 года  (в части бюджета городского округа "Котлас"), представленного Финансовым управлением городского округа "Котлас")</t>
  </si>
  <si>
    <t>на 01.12.2021</t>
  </si>
  <si>
    <t xml:space="preserve">На 01.12.2021 доходная часть бюджета городского округа "Котлас" исполнена на 104,6%, в т.ч. по налоговым и неналоговым доходам на 89,6%, по безвозмездным поступлениям на 112,1%.
Расходная часть бюджета исполнена на 85,1%.  Дефицит бюджета (отчет) по состоянию на 01.12.2021 составил  78 457,0 тыс.рублей. </t>
  </si>
  <si>
    <t>Оперативная информация о ходе исполнения 
бюджета городского округа "Котлас" по состоянию на 01.01.2022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</si>
  <si>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(форма по ОКУД 0503317) на 1 января 2022 года  (в части бюджета городского округа "Котлас"), представленного Финансовым управлением городского округа "Котлас")</t>
  </si>
  <si>
    <t>на 01.01.2022</t>
  </si>
  <si>
    <t xml:space="preserve">На 01.01.2022 доходная часть бюджета городского округа "Котлас" исполнена на 119,7%, в т.ч. по налоговым и неналоговым доходам на 104,0%, по безвозмездным поступлениям на 127,6%.
Расходная часть бюджета исполнена на 98,2%.  Дефицит бюджета (отчет) по состоянию на 01.01.2022 составил  69 478,10 тыс.рублей.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</si>
</sst>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3"/>
      <name val="Times New Roman"/>
      <family val="1"/>
    </font>
    <font>
      <b/>
      <i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1">
      <alignment horizontal="right" shrinkToFit="1"/>
      <protection/>
    </xf>
    <xf numFmtId="4" fontId="39" fillId="0" borderId="2">
      <alignment horizontal="right"/>
      <protection/>
    </xf>
    <xf numFmtId="4" fontId="39" fillId="0" borderId="2">
      <alignment horizontal="right"/>
      <protection/>
    </xf>
    <xf numFmtId="0" fontId="6" fillId="0" borderId="3">
      <alignment horizontal="right" shrinkToFit="1"/>
      <protection/>
    </xf>
    <xf numFmtId="4" fontId="39" fillId="0" borderId="4">
      <alignment horizontal="right" shrinkToFit="1"/>
      <protection/>
    </xf>
    <xf numFmtId="4" fontId="39" fillId="0" borderId="4">
      <alignment horizontal="right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5" applyNumberFormat="0" applyAlignment="0" applyProtection="0"/>
    <xf numFmtId="0" fontId="41" fillId="27" borderId="6" applyNumberFormat="0" applyAlignment="0" applyProtection="0"/>
    <xf numFmtId="0" fontId="42" fillId="27" borderId="5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8" borderId="11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12" applyNumberFormat="0" applyFon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3" fontId="8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4" fillId="33" borderId="3" xfId="0" applyFont="1" applyFill="1" applyBorder="1" applyAlignment="1">
      <alignment vertical="center" wrapText="1"/>
    </xf>
    <xf numFmtId="4" fontId="14" fillId="33" borderId="3" xfId="0" applyNumberFormat="1" applyFont="1" applyFill="1" applyBorder="1" applyAlignment="1">
      <alignment horizontal="center" vertical="center" wrapText="1"/>
    </xf>
    <xf numFmtId="173" fontId="14" fillId="33" borderId="3" xfId="0" applyNumberFormat="1" applyFont="1" applyFill="1" applyBorder="1" applyAlignment="1">
      <alignment horizontal="center" vertical="center" wrapText="1"/>
    </xf>
    <xf numFmtId="0" fontId="2" fillId="34" borderId="3" xfId="0" applyFont="1" applyFill="1" applyBorder="1" applyAlignment="1">
      <alignment vertical="center" wrapText="1"/>
    </xf>
    <xf numFmtId="4" fontId="2" fillId="34" borderId="3" xfId="0" applyNumberFormat="1" applyFont="1" applyFill="1" applyBorder="1" applyAlignment="1">
      <alignment horizontal="center" vertical="center" wrapText="1"/>
    </xf>
    <xf numFmtId="173" fontId="2" fillId="34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" fontId="12" fillId="0" borderId="3" xfId="33" applyNumberFormat="1" applyFont="1" applyBorder="1" applyAlignment="1" applyProtection="1">
      <alignment horizontal="center" vertical="center" shrinkToFit="1"/>
      <protection/>
    </xf>
    <xf numFmtId="173" fontId="12" fillId="0" borderId="3" xfId="0" applyNumberFormat="1" applyFont="1" applyBorder="1" applyAlignment="1">
      <alignment horizontal="center" vertical="center" wrapText="1"/>
    </xf>
    <xf numFmtId="4" fontId="12" fillId="0" borderId="3" xfId="33" applyNumberFormat="1" applyFont="1" applyFill="1" applyBorder="1" applyAlignment="1" applyProtection="1">
      <alignment horizontal="center" vertical="center" shrinkToFit="1"/>
      <protection/>
    </xf>
    <xf numFmtId="172" fontId="2" fillId="34" borderId="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172" fontId="12" fillId="0" borderId="3" xfId="0" applyNumberFormat="1" applyFont="1" applyBorder="1" applyAlignment="1">
      <alignment horizontal="center" vertical="center" wrapText="1"/>
    </xf>
    <xf numFmtId="172" fontId="12" fillId="0" borderId="14" xfId="0" applyNumberFormat="1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vertical="center" wrapText="1"/>
    </xf>
    <xf numFmtId="4" fontId="14" fillId="33" borderId="14" xfId="0" applyNumberFormat="1" applyFont="1" applyFill="1" applyBorder="1" applyAlignment="1">
      <alignment horizontal="center" vertical="center" wrapText="1"/>
    </xf>
    <xf numFmtId="4" fontId="12" fillId="0" borderId="1" xfId="33" applyNumberFormat="1" applyFont="1" applyAlignment="1" applyProtection="1">
      <alignment horizontal="center" vertical="center" shrinkToFit="1"/>
      <protection/>
    </xf>
    <xf numFmtId="4" fontId="12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7" fillId="0" borderId="2" xfId="34" applyNumberFormat="1" applyFont="1" applyAlignment="1" applyProtection="1">
      <alignment horizontal="center" vertical="center"/>
      <protection/>
    </xf>
    <xf numFmtId="0" fontId="2" fillId="35" borderId="3" xfId="0" applyFont="1" applyFill="1" applyBorder="1" applyAlignment="1">
      <alignment vertical="center" wrapText="1"/>
    </xf>
    <xf numFmtId="4" fontId="57" fillId="35" borderId="2" xfId="34" applyNumberFormat="1" applyFont="1" applyFill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9" xfId="33"/>
    <cellStyle name="xl45" xfId="34"/>
    <cellStyle name="xl46" xfId="35"/>
    <cellStyle name="xl56" xfId="36"/>
    <cellStyle name="xl95" xfId="37"/>
    <cellStyle name="xl9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workbookViewId="0" topLeftCell="A19">
      <selection activeCell="F14" sqref="F14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  <col min="6" max="6" width="10.25390625" style="0" bestFit="1" customWidth="1"/>
    <col min="7" max="7" width="9.875" style="0" bestFit="1" customWidth="1"/>
  </cols>
  <sheetData>
    <row r="1" spans="1:4" ht="28.5" customHeight="1">
      <c r="A1" s="42" t="s">
        <v>34</v>
      </c>
      <c r="B1" s="43"/>
      <c r="C1" s="43"/>
      <c r="D1" s="43"/>
    </row>
    <row r="2" spans="1:9" s="12" customFormat="1" ht="43.5" customHeight="1">
      <c r="A2" s="44" t="s">
        <v>35</v>
      </c>
      <c r="B2" s="44"/>
      <c r="C2" s="44"/>
      <c r="D2" s="44"/>
      <c r="F2" s="36"/>
      <c r="G2" s="36"/>
      <c r="H2" s="36"/>
      <c r="I2" s="36"/>
    </row>
    <row r="3" spans="1:4" ht="7.5" customHeight="1">
      <c r="A3" s="9"/>
      <c r="B3" s="9"/>
      <c r="C3" s="9"/>
      <c r="D3" s="10" t="s">
        <v>32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36</v>
      </c>
      <c r="D5" s="35" t="s">
        <v>31</v>
      </c>
    </row>
    <row r="6" spans="1:4" s="2" customFormat="1" ht="24" customHeight="1">
      <c r="A6" s="13" t="s">
        <v>1</v>
      </c>
      <c r="B6" s="14">
        <f>B7+B20</f>
        <v>0</v>
      </c>
      <c r="C6" s="14">
        <f>C7+C20</f>
        <v>141549.31459</v>
      </c>
      <c r="D6" s="15"/>
    </row>
    <row r="7" spans="1:4" s="2" customFormat="1" ht="30">
      <c r="A7" s="16" t="s">
        <v>28</v>
      </c>
      <c r="B7" s="17">
        <f>SUM(B8:B19)</f>
        <v>0</v>
      </c>
      <c r="C7" s="17">
        <f>SUM(C8:C19)</f>
        <v>51933.09372999999</v>
      </c>
      <c r="D7" s="18"/>
    </row>
    <row r="8" spans="1:5" ht="18" customHeight="1">
      <c r="A8" s="19" t="s">
        <v>21</v>
      </c>
      <c r="B8" s="20"/>
      <c r="C8" s="20">
        <f>30921253.26/1000</f>
        <v>30921.25326</v>
      </c>
      <c r="D8" s="21"/>
      <c r="E8" s="3"/>
    </row>
    <row r="9" spans="1:5" ht="30">
      <c r="A9" s="19" t="s">
        <v>2</v>
      </c>
      <c r="B9" s="20"/>
      <c r="C9" s="20">
        <f>627297.19/1000</f>
        <v>627.29719</v>
      </c>
      <c r="D9" s="21"/>
      <c r="E9" s="3"/>
    </row>
    <row r="10" spans="1:5" ht="18" customHeight="1">
      <c r="A10" s="19" t="s">
        <v>3</v>
      </c>
      <c r="B10" s="20"/>
      <c r="C10" s="20">
        <f>15437622.22/1000</f>
        <v>15437.622220000001</v>
      </c>
      <c r="D10" s="21"/>
      <c r="E10" s="3"/>
    </row>
    <row r="11" spans="1:5" ht="18" customHeight="1">
      <c r="A11" s="19" t="s">
        <v>4</v>
      </c>
      <c r="B11" s="20"/>
      <c r="C11" s="20">
        <f>1760475.41/1000</f>
        <v>1760.47541</v>
      </c>
      <c r="D11" s="21"/>
      <c r="E11" s="3"/>
    </row>
    <row r="12" spans="1:5" ht="18" customHeight="1">
      <c r="A12" s="19" t="s">
        <v>5</v>
      </c>
      <c r="B12" s="20"/>
      <c r="C12" s="20">
        <f>731294.89/1000</f>
        <v>731.29489</v>
      </c>
      <c r="D12" s="21"/>
      <c r="E12" s="3"/>
    </row>
    <row r="13" spans="1:5" ht="45" hidden="1">
      <c r="A13" s="19" t="s">
        <v>22</v>
      </c>
      <c r="B13" s="20"/>
      <c r="C13" s="20"/>
      <c r="D13" s="21"/>
      <c r="E13" s="3"/>
    </row>
    <row r="14" spans="1:5" ht="45">
      <c r="A14" s="19" t="s">
        <v>23</v>
      </c>
      <c r="B14" s="20"/>
      <c r="C14" s="20">
        <f>2047230.61/1000</f>
        <v>2047.23061</v>
      </c>
      <c r="D14" s="21"/>
      <c r="E14" s="3"/>
    </row>
    <row r="15" spans="1:5" ht="30">
      <c r="A15" s="19" t="s">
        <v>6</v>
      </c>
      <c r="B15" s="20"/>
      <c r="C15" s="20">
        <f>29315.39/1000</f>
        <v>29.31539</v>
      </c>
      <c r="D15" s="21"/>
      <c r="E15" s="3"/>
    </row>
    <row r="16" spans="1:5" ht="30">
      <c r="A16" s="19" t="s">
        <v>24</v>
      </c>
      <c r="B16" s="22"/>
      <c r="C16" s="20">
        <f>34400.16/1000</f>
        <v>34.40016000000001</v>
      </c>
      <c r="D16" s="21"/>
      <c r="E16" s="3"/>
    </row>
    <row r="17" spans="1:5" ht="30">
      <c r="A17" s="19" t="s">
        <v>7</v>
      </c>
      <c r="B17" s="20"/>
      <c r="C17" s="20">
        <f>223983.58/1000</f>
        <v>223.98358</v>
      </c>
      <c r="D17" s="21"/>
      <c r="E17" s="3"/>
    </row>
    <row r="18" spans="1:5" ht="18" customHeight="1">
      <c r="A18" s="19" t="s">
        <v>8</v>
      </c>
      <c r="B18" s="20"/>
      <c r="C18" s="20">
        <f>149438.72/1000</f>
        <v>149.43872</v>
      </c>
      <c r="D18" s="25"/>
      <c r="E18" s="3"/>
    </row>
    <row r="19" spans="1:5" ht="18" customHeight="1">
      <c r="A19" s="19" t="s">
        <v>9</v>
      </c>
      <c r="B19" s="20"/>
      <c r="C19" s="20">
        <f>-29217.7/1000</f>
        <v>-29.2177</v>
      </c>
      <c r="D19" s="21"/>
      <c r="E19" s="3"/>
    </row>
    <row r="20" spans="1:5" s="2" customFormat="1" ht="25.5" customHeight="1">
      <c r="A20" s="16" t="s">
        <v>10</v>
      </c>
      <c r="B20" s="17"/>
      <c r="C20" s="17">
        <f>89616220.86/1000</f>
        <v>89616.22086</v>
      </c>
      <c r="D20" s="23"/>
      <c r="E20" s="8"/>
    </row>
    <row r="21" spans="1:5" ht="6" customHeight="1">
      <c r="A21" s="24"/>
      <c r="B21" s="25"/>
      <c r="C21" s="26"/>
      <c r="D21" s="21"/>
      <c r="E21" s="3"/>
    </row>
    <row r="22" spans="1:7" s="4" customFormat="1" ht="23.25" customHeight="1">
      <c r="A22" s="27" t="s">
        <v>11</v>
      </c>
      <c r="B22" s="14">
        <f>SUM(B23:B33)</f>
        <v>232442.5</v>
      </c>
      <c r="C22" s="28">
        <f>SUM(C23:C33)</f>
        <v>149144.76325</v>
      </c>
      <c r="D22" s="15">
        <f aca="true" t="shared" si="0" ref="D22:D33">100/B22*C22</f>
        <v>64.16415382298848</v>
      </c>
      <c r="E22" s="7"/>
      <c r="F22" s="37"/>
      <c r="G22" s="37"/>
    </row>
    <row r="23" spans="1:7" ht="18" customHeight="1">
      <c r="A23" s="19" t="s">
        <v>25</v>
      </c>
      <c r="B23" s="29">
        <f>46602806.84/1000</f>
        <v>46602.806840000005</v>
      </c>
      <c r="C23" s="29">
        <f>9681481.51/1000</f>
        <v>9681.48151</v>
      </c>
      <c r="D23" s="21">
        <f t="shared" si="0"/>
        <v>20.774460094730205</v>
      </c>
      <c r="E23" s="3"/>
      <c r="F23" s="38"/>
      <c r="G23" s="38"/>
    </row>
    <row r="24" spans="1:7" ht="18" customHeight="1">
      <c r="A24" s="19" t="s">
        <v>12</v>
      </c>
      <c r="B24" s="29">
        <f>2014200/1000</f>
        <v>2014.2</v>
      </c>
      <c r="C24" s="29">
        <f>1850269.45/1000</f>
        <v>1850.26945</v>
      </c>
      <c r="D24" s="21">
        <f t="shared" si="0"/>
        <v>91.86125757124417</v>
      </c>
      <c r="E24" s="3"/>
      <c r="F24" s="38"/>
      <c r="G24" s="38"/>
    </row>
    <row r="25" spans="1:7" ht="18" customHeight="1">
      <c r="A25" s="19" t="s">
        <v>26</v>
      </c>
      <c r="B25" s="29">
        <f>26828147/1000</f>
        <v>26828.147</v>
      </c>
      <c r="C25" s="29">
        <f>4634000/1000</f>
        <v>4634</v>
      </c>
      <c r="D25" s="21">
        <f t="shared" si="0"/>
        <v>17.272903715638652</v>
      </c>
      <c r="E25" s="3"/>
      <c r="F25" s="38"/>
      <c r="G25" s="38"/>
    </row>
    <row r="26" spans="1:7" ht="18" customHeight="1">
      <c r="A26" s="19" t="s">
        <v>13</v>
      </c>
      <c r="B26" s="30">
        <f>22072300/1000</f>
        <v>22072.3</v>
      </c>
      <c r="C26" s="29">
        <f>8625202.59/1000</f>
        <v>8625.202589999999</v>
      </c>
      <c r="D26" s="21">
        <f t="shared" si="0"/>
        <v>39.077044938678796</v>
      </c>
      <c r="E26" s="3"/>
      <c r="F26" s="38"/>
      <c r="G26" s="38"/>
    </row>
    <row r="27" spans="1:7" ht="18" customHeight="1">
      <c r="A27" s="19" t="s">
        <v>27</v>
      </c>
      <c r="B27" s="30">
        <f>43800/1000</f>
        <v>43.8</v>
      </c>
      <c r="C27" s="29">
        <f>43762.25/1000</f>
        <v>43.76225</v>
      </c>
      <c r="D27" s="21">
        <f t="shared" si="0"/>
        <v>99.91381278538813</v>
      </c>
      <c r="E27" s="3"/>
      <c r="F27" s="38"/>
      <c r="G27" s="38"/>
    </row>
    <row r="28" spans="1:7" ht="18" customHeight="1">
      <c r="A28" s="19" t="s">
        <v>14</v>
      </c>
      <c r="B28" s="30">
        <f>99479674.03/1000</f>
        <v>99479.67403</v>
      </c>
      <c r="C28" s="29">
        <f>97343248.09/1000</f>
        <v>97343.24809000001</v>
      </c>
      <c r="D28" s="21">
        <f t="shared" si="0"/>
        <v>97.8523995370595</v>
      </c>
      <c r="E28" s="3"/>
      <c r="F28" s="38"/>
      <c r="G28" s="38"/>
    </row>
    <row r="29" spans="1:7" ht="18" customHeight="1">
      <c r="A29" s="19" t="s">
        <v>15</v>
      </c>
      <c r="B29" s="30">
        <f>12968800/1000</f>
        <v>12968.8</v>
      </c>
      <c r="C29" s="29">
        <f>12968800/1000</f>
        <v>12968.8</v>
      </c>
      <c r="D29" s="21">
        <f t="shared" si="0"/>
        <v>100</v>
      </c>
      <c r="E29" s="3"/>
      <c r="F29" s="38"/>
      <c r="G29" s="38"/>
    </row>
    <row r="30" spans="1:7" ht="18" customHeight="1">
      <c r="A30" s="19" t="s">
        <v>16</v>
      </c>
      <c r="B30" s="29">
        <f>14209972.13/1000</f>
        <v>14209.97213</v>
      </c>
      <c r="C30" s="29">
        <f>6086786.81/1000</f>
        <v>6086.78681</v>
      </c>
      <c r="D30" s="21">
        <f t="shared" si="0"/>
        <v>42.83461469392762</v>
      </c>
      <c r="E30" s="3"/>
      <c r="F30" s="38"/>
      <c r="G30" s="38"/>
    </row>
    <row r="31" spans="1:7" ht="18" customHeight="1">
      <c r="A31" s="19" t="s">
        <v>17</v>
      </c>
      <c r="B31" s="29">
        <f>6140000/1000</f>
        <v>6140</v>
      </c>
      <c r="C31" s="29">
        <f>6140000/1000</f>
        <v>6140</v>
      </c>
      <c r="D31" s="21">
        <f t="shared" si="0"/>
        <v>100</v>
      </c>
      <c r="E31" s="3"/>
      <c r="F31" s="38"/>
      <c r="G31" s="38"/>
    </row>
    <row r="32" spans="1:7" ht="18" customHeight="1">
      <c r="A32" s="19" t="s">
        <v>18</v>
      </c>
      <c r="B32" s="29">
        <f>782800/1000</f>
        <v>782.8</v>
      </c>
      <c r="C32" s="29">
        <f>782800/1000</f>
        <v>782.8</v>
      </c>
      <c r="D32" s="21">
        <f t="shared" si="0"/>
        <v>100</v>
      </c>
      <c r="E32" s="3"/>
      <c r="F32" s="38"/>
      <c r="G32" s="38"/>
    </row>
    <row r="33" spans="1:7" ht="18" customHeight="1">
      <c r="A33" s="19" t="s">
        <v>19</v>
      </c>
      <c r="B33" s="29">
        <f>1300000/1000</f>
        <v>1300</v>
      </c>
      <c r="C33" s="29">
        <f>988412.55/1000</f>
        <v>988.41255</v>
      </c>
      <c r="D33" s="21">
        <f t="shared" si="0"/>
        <v>76.03173461538462</v>
      </c>
      <c r="E33" s="3"/>
      <c r="F33" s="38"/>
      <c r="G33" s="38"/>
    </row>
    <row r="34" spans="1:4" s="4" customFormat="1" ht="28.5">
      <c r="A34" s="27" t="s">
        <v>20</v>
      </c>
      <c r="B34" s="14"/>
      <c r="C34" s="28">
        <f>C6-C22</f>
        <v>-7595.448659999995</v>
      </c>
      <c r="D34" s="15"/>
    </row>
    <row r="35" spans="1:4" ht="2.25" customHeight="1">
      <c r="A35" s="31"/>
      <c r="B35" s="32"/>
      <c r="C35" s="32"/>
      <c r="D35" s="32"/>
    </row>
    <row r="36" spans="1:4" ht="43.5" customHeight="1">
      <c r="A36" s="46" t="s">
        <v>38</v>
      </c>
      <c r="B36" s="46"/>
      <c r="C36" s="46"/>
      <c r="D36" s="46"/>
    </row>
    <row r="37" spans="1:4" ht="171.75" customHeight="1">
      <c r="A37" s="46" t="s">
        <v>39</v>
      </c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33</v>
      </c>
      <c r="B39" s="47"/>
      <c r="C39" s="47"/>
      <c r="D39" s="47"/>
    </row>
  </sheetData>
  <sheetProtection/>
  <mergeCells count="7">
    <mergeCell ref="A1:D1"/>
    <mergeCell ref="A2:D2"/>
    <mergeCell ref="A4:A5"/>
    <mergeCell ref="B4:B5"/>
    <mergeCell ref="A36:D36"/>
    <mergeCell ref="A39:D39"/>
    <mergeCell ref="A37:D37"/>
  </mergeCells>
  <printOptions/>
  <pageMargins left="1.3779527559055118" right="0.2755905511811024" top="0.35433070866141736" bottom="0.31496062992125984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76</v>
      </c>
      <c r="B1" s="43"/>
      <c r="C1" s="43"/>
      <c r="D1" s="43"/>
    </row>
    <row r="2" spans="1:4" s="12" customFormat="1" ht="43.5" customHeight="1">
      <c r="A2" s="44" t="s">
        <v>77</v>
      </c>
      <c r="B2" s="44"/>
      <c r="C2" s="44"/>
      <c r="D2" s="44"/>
    </row>
    <row r="3" spans="1:4" ht="7.5" customHeight="1">
      <c r="A3" s="9"/>
      <c r="B3" s="9"/>
      <c r="C3" s="9"/>
      <c r="D3" s="10" t="s">
        <v>68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78</v>
      </c>
      <c r="D5" s="35" t="s">
        <v>31</v>
      </c>
    </row>
    <row r="6" spans="1:4" s="2" customFormat="1" ht="24" customHeight="1">
      <c r="A6" s="13" t="s">
        <v>1</v>
      </c>
      <c r="B6" s="14">
        <f>B7+B20</f>
        <v>2260209.8</v>
      </c>
      <c r="C6" s="14">
        <v>2173646.2</v>
      </c>
      <c r="D6" s="15">
        <f aca="true" t="shared" si="0" ref="D6:D12">100/B6*C6</f>
        <v>96.17010774840462</v>
      </c>
    </row>
    <row r="7" spans="1:4" s="2" customFormat="1" ht="30">
      <c r="A7" s="16" t="s">
        <v>28</v>
      </c>
      <c r="B7" s="17">
        <f>SUM(B8:B19)</f>
        <v>755028.3</v>
      </c>
      <c r="C7" s="17">
        <v>596147.1</v>
      </c>
      <c r="D7" s="18">
        <f t="shared" si="0"/>
        <v>78.95692121739013</v>
      </c>
    </row>
    <row r="8" spans="1:5" ht="18" customHeight="1">
      <c r="A8" s="19" t="s">
        <v>21</v>
      </c>
      <c r="B8" s="20">
        <f>538740000/1000</f>
        <v>538740</v>
      </c>
      <c r="C8" s="20">
        <v>414493</v>
      </c>
      <c r="D8" s="21">
        <f t="shared" si="0"/>
        <v>76.93748375839924</v>
      </c>
      <c r="E8" s="3"/>
    </row>
    <row r="9" spans="1:5" ht="30">
      <c r="A9" s="19" t="s">
        <v>2</v>
      </c>
      <c r="B9" s="20">
        <f>8188700/1000</f>
        <v>8188.7</v>
      </c>
      <c r="C9" s="20">
        <v>6831.8</v>
      </c>
      <c r="D9" s="21">
        <f t="shared" si="0"/>
        <v>83.42960421068058</v>
      </c>
      <c r="E9" s="3"/>
    </row>
    <row r="10" spans="1:5" ht="18" customHeight="1">
      <c r="A10" s="19" t="s">
        <v>3</v>
      </c>
      <c r="B10" s="20">
        <f>56132000/1000</f>
        <v>56132</v>
      </c>
      <c r="C10" s="20">
        <v>66511.1</v>
      </c>
      <c r="D10" s="21">
        <f t="shared" si="0"/>
        <v>118.49052234019813</v>
      </c>
      <c r="E10" s="3"/>
    </row>
    <row r="11" spans="1:5" ht="18" customHeight="1">
      <c r="A11" s="19" t="s">
        <v>4</v>
      </c>
      <c r="B11" s="20">
        <f>71300800/1000</f>
        <v>71300.8</v>
      </c>
      <c r="C11" s="20">
        <v>24496.7</v>
      </c>
      <c r="D11" s="21">
        <f t="shared" si="0"/>
        <v>34.35683751093957</v>
      </c>
      <c r="E11" s="3"/>
    </row>
    <row r="12" spans="1:5" ht="18" customHeight="1">
      <c r="A12" s="19" t="s">
        <v>5</v>
      </c>
      <c r="B12" s="20">
        <f>15320600/1000</f>
        <v>15320.6</v>
      </c>
      <c r="C12" s="20">
        <v>13728.9</v>
      </c>
      <c r="D12" s="21">
        <f t="shared" si="0"/>
        <v>89.61072020678041</v>
      </c>
      <c r="E12" s="3"/>
    </row>
    <row r="13" spans="1:5" ht="45">
      <c r="A13" s="19" t="s">
        <v>22</v>
      </c>
      <c r="B13" s="20">
        <v>0</v>
      </c>
      <c r="C13" s="20">
        <v>-61</v>
      </c>
      <c r="D13" s="21" t="s">
        <v>60</v>
      </c>
      <c r="E13" s="3"/>
    </row>
    <row r="14" spans="1:5" ht="45">
      <c r="A14" s="19" t="s">
        <v>23</v>
      </c>
      <c r="B14" s="20">
        <f>44551200/1000</f>
        <v>44551.2</v>
      </c>
      <c r="C14" s="20">
        <v>39467.6</v>
      </c>
      <c r="D14" s="21">
        <f>100/B14*C14</f>
        <v>88.58930848102857</v>
      </c>
      <c r="E14" s="3"/>
    </row>
    <row r="15" spans="1:5" ht="30">
      <c r="A15" s="19" t="s">
        <v>6</v>
      </c>
      <c r="B15" s="20">
        <f>4694500/1000</f>
        <v>4694.5</v>
      </c>
      <c r="C15" s="20">
        <v>2195.2</v>
      </c>
      <c r="D15" s="21">
        <f>100/B15*C15</f>
        <v>46.76110341889445</v>
      </c>
      <c r="E15" s="3"/>
    </row>
    <row r="16" spans="1:5" ht="30">
      <c r="A16" s="19" t="s">
        <v>24</v>
      </c>
      <c r="B16" s="22">
        <f>4529400/1000</f>
        <v>4529.4</v>
      </c>
      <c r="C16" s="20">
        <v>9907.8</v>
      </c>
      <c r="D16" s="21">
        <f>100/B16*C16</f>
        <v>218.7442045304014</v>
      </c>
      <c r="E16" s="3"/>
    </row>
    <row r="17" spans="1:5" ht="30">
      <c r="A17" s="19" t="s">
        <v>7</v>
      </c>
      <c r="B17" s="20">
        <v>8518.3</v>
      </c>
      <c r="C17" s="20">
        <v>11209.5</v>
      </c>
      <c r="D17" s="21">
        <f>100/B17*C17</f>
        <v>131.5931582592771</v>
      </c>
      <c r="E17" s="3"/>
    </row>
    <row r="18" spans="1:5" ht="18" customHeight="1">
      <c r="A18" s="19" t="s">
        <v>8</v>
      </c>
      <c r="B18" s="20">
        <f>3052800/1000</f>
        <v>3052.8</v>
      </c>
      <c r="C18" s="20">
        <v>5855.5</v>
      </c>
      <c r="D18" s="25">
        <f>100/B18*C18</f>
        <v>191.80752096436055</v>
      </c>
      <c r="E18" s="3"/>
    </row>
    <row r="19" spans="1:5" ht="18" customHeight="1">
      <c r="A19" s="19" t="s">
        <v>9</v>
      </c>
      <c r="B19" s="20">
        <v>0</v>
      </c>
      <c r="C19" s="20">
        <v>1511</v>
      </c>
      <c r="D19" s="21" t="s">
        <v>60</v>
      </c>
      <c r="E19" s="3"/>
    </row>
    <row r="20" spans="1:5" s="2" customFormat="1" ht="25.5" customHeight="1">
      <c r="A20" s="16" t="s">
        <v>10</v>
      </c>
      <c r="B20" s="17">
        <f>1505181500/1000</f>
        <v>1505181.5</v>
      </c>
      <c r="C20" s="17">
        <v>1577499.1</v>
      </c>
      <c r="D20" s="23">
        <f>100/B20*C20</f>
        <v>104.80457672380376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2817901.8</v>
      </c>
      <c r="C22" s="28">
        <v>2244108.1</v>
      </c>
      <c r="D22" s="15">
        <f aca="true" t="shared" si="1" ref="D22:D33">100/B22*C22</f>
        <v>79.6375551483022</v>
      </c>
      <c r="E22" s="7"/>
    </row>
    <row r="23" spans="1:5" ht="18" customHeight="1">
      <c r="A23" s="19" t="s">
        <v>25</v>
      </c>
      <c r="B23" s="29">
        <v>188584.5</v>
      </c>
      <c r="C23" s="29">
        <v>133135</v>
      </c>
      <c r="D23" s="21">
        <f t="shared" si="1"/>
        <v>70.59700028369245</v>
      </c>
      <c r="E23" s="3"/>
    </row>
    <row r="24" spans="1:5" ht="18" customHeight="1">
      <c r="A24" s="19" t="s">
        <v>12</v>
      </c>
      <c r="B24" s="29">
        <f>19783357/1000</f>
        <v>19783.357</v>
      </c>
      <c r="C24" s="29">
        <v>14726.3</v>
      </c>
      <c r="D24" s="21">
        <f t="shared" si="1"/>
        <v>74.4378216497837</v>
      </c>
      <c r="E24" s="3"/>
    </row>
    <row r="25" spans="1:5" ht="18" customHeight="1">
      <c r="A25" s="19" t="s">
        <v>26</v>
      </c>
      <c r="B25" s="29">
        <v>147011.7</v>
      </c>
      <c r="C25" s="29">
        <v>112989.8</v>
      </c>
      <c r="D25" s="21">
        <f t="shared" si="1"/>
        <v>76.85769227891386</v>
      </c>
      <c r="E25" s="3"/>
    </row>
    <row r="26" spans="1:5" ht="18" customHeight="1">
      <c r="A26" s="19" t="s">
        <v>13</v>
      </c>
      <c r="B26" s="30">
        <v>252669.2</v>
      </c>
      <c r="C26" s="29">
        <v>130112.5</v>
      </c>
      <c r="D26" s="21">
        <f t="shared" si="1"/>
        <v>51.49519609038221</v>
      </c>
      <c r="E26" s="3"/>
    </row>
    <row r="27" spans="1:5" ht="18" customHeight="1">
      <c r="A27" s="19" t="s">
        <v>27</v>
      </c>
      <c r="B27" s="30">
        <f>1342695.3/1000</f>
        <v>1342.6953</v>
      </c>
      <c r="C27" s="29">
        <v>879.6</v>
      </c>
      <c r="D27" s="21">
        <f t="shared" si="1"/>
        <v>65.5100230111776</v>
      </c>
      <c r="E27" s="3"/>
    </row>
    <row r="28" spans="1:5" ht="18" customHeight="1">
      <c r="A28" s="19" t="s">
        <v>14</v>
      </c>
      <c r="B28" s="30">
        <v>1774078.3</v>
      </c>
      <c r="C28" s="29">
        <v>1487843</v>
      </c>
      <c r="D28" s="21">
        <f t="shared" si="1"/>
        <v>83.86568958089391</v>
      </c>
      <c r="E28" s="3"/>
    </row>
    <row r="29" spans="1:5" ht="18" customHeight="1">
      <c r="A29" s="19" t="s">
        <v>15</v>
      </c>
      <c r="B29" s="30">
        <v>169358.3</v>
      </c>
      <c r="C29" s="29">
        <v>147181.4</v>
      </c>
      <c r="D29" s="21">
        <f t="shared" si="1"/>
        <v>86.9053362014144</v>
      </c>
      <c r="E29" s="3"/>
    </row>
    <row r="30" spans="1:5" ht="18" customHeight="1">
      <c r="A30" s="19" t="s">
        <v>16</v>
      </c>
      <c r="B30" s="29">
        <v>158287.9</v>
      </c>
      <c r="C30" s="29">
        <v>136981.3</v>
      </c>
      <c r="D30" s="21">
        <f t="shared" si="1"/>
        <v>86.53933749831793</v>
      </c>
      <c r="E30" s="3"/>
    </row>
    <row r="31" spans="1:5" ht="18" customHeight="1">
      <c r="A31" s="19" t="s">
        <v>17</v>
      </c>
      <c r="B31" s="29">
        <v>76045.1</v>
      </c>
      <c r="C31" s="29">
        <v>66533.2</v>
      </c>
      <c r="D31" s="21">
        <f t="shared" si="1"/>
        <v>87.49176475538857</v>
      </c>
      <c r="E31" s="3"/>
    </row>
    <row r="32" spans="1:5" ht="18" customHeight="1">
      <c r="A32" s="19" t="s">
        <v>18</v>
      </c>
      <c r="B32" s="29">
        <f>7471800/1000</f>
        <v>7471.8</v>
      </c>
      <c r="C32" s="29">
        <v>6902.2</v>
      </c>
      <c r="D32" s="21">
        <f t="shared" si="1"/>
        <v>92.37666961107095</v>
      </c>
      <c r="E32" s="3"/>
    </row>
    <row r="33" spans="1:5" ht="18" customHeight="1">
      <c r="A33" s="19" t="s">
        <v>19</v>
      </c>
      <c r="B33" s="29">
        <f>23269000/1000</f>
        <v>23269</v>
      </c>
      <c r="C33" s="29">
        <v>6823.8</v>
      </c>
      <c r="D33" s="21">
        <f t="shared" si="1"/>
        <v>29.325712321113926</v>
      </c>
      <c r="E33" s="3"/>
    </row>
    <row r="34" spans="1:4" s="4" customFormat="1" ht="28.5">
      <c r="A34" s="27" t="s">
        <v>20</v>
      </c>
      <c r="B34" s="14">
        <f>-123796700/1000</f>
        <v>-123796.7</v>
      </c>
      <c r="C34" s="28">
        <f>C6-C22</f>
        <v>-70461.8999999999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79</v>
      </c>
      <c r="B36" s="46"/>
      <c r="C36" s="46"/>
      <c r="D36" s="46"/>
    </row>
    <row r="37" spans="1:4" ht="11.2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80</v>
      </c>
      <c r="B39" s="47"/>
      <c r="C39" s="47"/>
      <c r="D39" s="47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3">
      <selection activeCell="C43" sqref="C43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81</v>
      </c>
      <c r="B1" s="43"/>
      <c r="C1" s="43"/>
      <c r="D1" s="43"/>
    </row>
    <row r="2" spans="1:4" s="12" customFormat="1" ht="43.5" customHeight="1">
      <c r="A2" s="44" t="s">
        <v>82</v>
      </c>
      <c r="B2" s="44"/>
      <c r="C2" s="44"/>
      <c r="D2" s="44"/>
    </row>
    <row r="3" spans="1:4" ht="7.5" customHeight="1">
      <c r="A3" s="9"/>
      <c r="B3" s="9"/>
      <c r="C3" s="9"/>
      <c r="D3" s="10" t="s">
        <v>68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83</v>
      </c>
      <c r="D5" s="35" t="s">
        <v>31</v>
      </c>
    </row>
    <row r="6" spans="1:4" s="2" customFormat="1" ht="24" customHeight="1">
      <c r="A6" s="13" t="s">
        <v>1</v>
      </c>
      <c r="B6" s="14">
        <f>B7+B20</f>
        <v>2261991.7</v>
      </c>
      <c r="C6" s="14">
        <f>C7+C20</f>
        <v>2365340</v>
      </c>
      <c r="D6" s="15">
        <f aca="true" t="shared" si="0" ref="D6:D12">100/B6*C6</f>
        <v>104.56890712728963</v>
      </c>
    </row>
    <row r="7" spans="1:4" s="2" customFormat="1" ht="30">
      <c r="A7" s="16" t="s">
        <v>28</v>
      </c>
      <c r="B7" s="17">
        <v>756810.2</v>
      </c>
      <c r="C7" s="17">
        <v>677970.1</v>
      </c>
      <c r="D7" s="18">
        <f t="shared" si="0"/>
        <v>89.58257962168058</v>
      </c>
    </row>
    <row r="8" spans="1:5" ht="18" customHeight="1">
      <c r="A8" s="19" t="s">
        <v>21</v>
      </c>
      <c r="B8" s="20">
        <f>538740000/1000</f>
        <v>538740</v>
      </c>
      <c r="C8" s="20">
        <v>464724.7</v>
      </c>
      <c r="D8" s="21">
        <f t="shared" si="0"/>
        <v>86.26140624419943</v>
      </c>
      <c r="E8" s="3"/>
    </row>
    <row r="9" spans="1:5" ht="30">
      <c r="A9" s="19" t="s">
        <v>2</v>
      </c>
      <c r="B9" s="20">
        <f>8188700/1000</f>
        <v>8188.7</v>
      </c>
      <c r="C9" s="20">
        <v>7605.2</v>
      </c>
      <c r="D9" s="21">
        <f t="shared" si="0"/>
        <v>92.87432681622235</v>
      </c>
      <c r="E9" s="3"/>
    </row>
    <row r="10" spans="1:5" ht="18" customHeight="1">
      <c r="A10" s="19" t="s">
        <v>3</v>
      </c>
      <c r="B10" s="20">
        <f>56132000/1000</f>
        <v>56132</v>
      </c>
      <c r="C10" s="20">
        <v>68327.7</v>
      </c>
      <c r="D10" s="21">
        <f t="shared" si="0"/>
        <v>121.72682248984536</v>
      </c>
      <c r="E10" s="3"/>
    </row>
    <row r="11" spans="1:5" ht="18" customHeight="1">
      <c r="A11" s="19" t="s">
        <v>4</v>
      </c>
      <c r="B11" s="20">
        <v>71546.8</v>
      </c>
      <c r="C11" s="20">
        <v>45078.2</v>
      </c>
      <c r="D11" s="21">
        <f t="shared" si="0"/>
        <v>63.00519380321691</v>
      </c>
      <c r="E11" s="3"/>
    </row>
    <row r="12" spans="1:5" ht="18" customHeight="1">
      <c r="A12" s="19" t="s">
        <v>5</v>
      </c>
      <c r="B12" s="20">
        <f>15320600/1000</f>
        <v>15320.6</v>
      </c>
      <c r="C12" s="20">
        <v>14996.1</v>
      </c>
      <c r="D12" s="21">
        <f t="shared" si="0"/>
        <v>97.88193673877002</v>
      </c>
      <c r="E12" s="3"/>
    </row>
    <row r="13" spans="1:5" ht="45">
      <c r="A13" s="19" t="s">
        <v>22</v>
      </c>
      <c r="B13" s="20">
        <v>0</v>
      </c>
      <c r="C13" s="20">
        <v>-61</v>
      </c>
      <c r="D13" s="21" t="s">
        <v>60</v>
      </c>
      <c r="E13" s="3"/>
    </row>
    <row r="14" spans="1:5" ht="45">
      <c r="A14" s="19" t="s">
        <v>23</v>
      </c>
      <c r="B14" s="20">
        <f>44551200/1000</f>
        <v>44551.2</v>
      </c>
      <c r="C14" s="20">
        <v>44895.6</v>
      </c>
      <c r="D14" s="21">
        <f>100/B14*C14</f>
        <v>100.77304315035285</v>
      </c>
      <c r="E14" s="3"/>
    </row>
    <row r="15" spans="1:5" ht="30">
      <c r="A15" s="19" t="s">
        <v>6</v>
      </c>
      <c r="B15" s="20">
        <f>4694500/1000</f>
        <v>4694.5</v>
      </c>
      <c r="C15" s="20">
        <v>2199</v>
      </c>
      <c r="D15" s="21">
        <f>100/B15*C15</f>
        <v>46.84204920651827</v>
      </c>
      <c r="E15" s="3"/>
    </row>
    <row r="16" spans="1:5" ht="30">
      <c r="A16" s="19" t="s">
        <v>24</v>
      </c>
      <c r="B16" s="22">
        <f>4529400/1000</f>
        <v>4529.4</v>
      </c>
      <c r="C16" s="20">
        <v>10665</v>
      </c>
      <c r="D16" s="21">
        <f>100/B16*C16</f>
        <v>235.4616505497417</v>
      </c>
      <c r="E16" s="3"/>
    </row>
    <row r="17" spans="1:5" ht="30">
      <c r="A17" s="19" t="s">
        <v>7</v>
      </c>
      <c r="B17" s="20">
        <v>10054.2</v>
      </c>
      <c r="C17" s="20">
        <v>11873.1</v>
      </c>
      <c r="D17" s="21">
        <f>100/B17*C17</f>
        <v>118.09094706689741</v>
      </c>
      <c r="E17" s="3"/>
    </row>
    <row r="18" spans="1:5" ht="18" customHeight="1">
      <c r="A18" s="19" t="s">
        <v>8</v>
      </c>
      <c r="B18" s="20">
        <f>3052800/1000</f>
        <v>3052.8</v>
      </c>
      <c r="C18" s="20">
        <v>6152.5</v>
      </c>
      <c r="D18" s="25">
        <f>100/B18*C18</f>
        <v>201.53629454926622</v>
      </c>
      <c r="E18" s="3"/>
    </row>
    <row r="19" spans="1:5" ht="18" customHeight="1">
      <c r="A19" s="19" t="s">
        <v>9</v>
      </c>
      <c r="B19" s="20">
        <v>0</v>
      </c>
      <c r="C19" s="20">
        <v>1514</v>
      </c>
      <c r="D19" s="21" t="s">
        <v>60</v>
      </c>
      <c r="E19" s="3"/>
    </row>
    <row r="20" spans="1:5" s="2" customFormat="1" ht="25.5" customHeight="1">
      <c r="A20" s="16" t="s">
        <v>10</v>
      </c>
      <c r="B20" s="17">
        <f>1505181500/1000</f>
        <v>1505181.5</v>
      </c>
      <c r="C20" s="17">
        <v>1687369.9</v>
      </c>
      <c r="D20" s="23">
        <f>100/B20*C20</f>
        <v>112.10408180010185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2871945.3</v>
      </c>
      <c r="C22" s="28">
        <v>2443797</v>
      </c>
      <c r="D22" s="15">
        <f aca="true" t="shared" si="1" ref="D22:D33">100/B22*C22</f>
        <v>85.09204545086565</v>
      </c>
      <c r="E22" s="7"/>
    </row>
    <row r="23" spans="1:5" ht="18" customHeight="1">
      <c r="A23" s="19" t="s">
        <v>25</v>
      </c>
      <c r="B23" s="29">
        <v>200879.9</v>
      </c>
      <c r="C23" s="29">
        <v>155984.4</v>
      </c>
      <c r="D23" s="21">
        <f t="shared" si="1"/>
        <v>77.65057628961384</v>
      </c>
      <c r="E23" s="3"/>
    </row>
    <row r="24" spans="1:5" ht="18" customHeight="1">
      <c r="A24" s="19" t="s">
        <v>12</v>
      </c>
      <c r="B24" s="29">
        <v>19529.3</v>
      </c>
      <c r="C24" s="29">
        <v>16044</v>
      </c>
      <c r="D24" s="21">
        <f t="shared" si="1"/>
        <v>82.15348220366322</v>
      </c>
      <c r="E24" s="3"/>
    </row>
    <row r="25" spans="1:5" ht="18" customHeight="1">
      <c r="A25" s="19" t="s">
        <v>26</v>
      </c>
      <c r="B25" s="29">
        <v>146334.3</v>
      </c>
      <c r="C25" s="29">
        <v>126952.4</v>
      </c>
      <c r="D25" s="21">
        <f t="shared" si="1"/>
        <v>86.755053326527</v>
      </c>
      <c r="E25" s="3"/>
    </row>
    <row r="26" spans="1:5" ht="18" customHeight="1">
      <c r="A26" s="19" t="s">
        <v>13</v>
      </c>
      <c r="B26" s="30">
        <v>252964</v>
      </c>
      <c r="C26" s="29">
        <v>140192.4</v>
      </c>
      <c r="D26" s="21">
        <f t="shared" si="1"/>
        <v>55.41990164608403</v>
      </c>
      <c r="E26" s="3"/>
    </row>
    <row r="27" spans="1:5" ht="18" customHeight="1">
      <c r="A27" s="19" t="s">
        <v>27</v>
      </c>
      <c r="B27" s="30">
        <v>1801.5</v>
      </c>
      <c r="C27" s="29">
        <v>969.6</v>
      </c>
      <c r="D27" s="21">
        <f t="shared" si="1"/>
        <v>53.821815154038305</v>
      </c>
      <c r="E27" s="3"/>
    </row>
    <row r="28" spans="1:5" ht="18" customHeight="1">
      <c r="A28" s="19" t="s">
        <v>14</v>
      </c>
      <c r="B28" s="30">
        <v>1796345.8</v>
      </c>
      <c r="C28" s="29">
        <v>1606057</v>
      </c>
      <c r="D28" s="21">
        <f t="shared" si="1"/>
        <v>89.40689481947184</v>
      </c>
      <c r="E28" s="3"/>
    </row>
    <row r="29" spans="1:5" ht="18" customHeight="1">
      <c r="A29" s="19" t="s">
        <v>15</v>
      </c>
      <c r="B29" s="30">
        <v>172599.4</v>
      </c>
      <c r="C29" s="29">
        <v>159142.7</v>
      </c>
      <c r="D29" s="21">
        <f t="shared" si="1"/>
        <v>92.20350708055766</v>
      </c>
      <c r="E29" s="3"/>
    </row>
    <row r="30" spans="1:5" ht="18" customHeight="1">
      <c r="A30" s="19" t="s">
        <v>16</v>
      </c>
      <c r="B30" s="29">
        <v>174131.2</v>
      </c>
      <c r="C30" s="29">
        <v>151003</v>
      </c>
      <c r="D30" s="21">
        <f t="shared" si="1"/>
        <v>86.7179460085269</v>
      </c>
      <c r="E30" s="3"/>
    </row>
    <row r="31" spans="1:5" ht="18" customHeight="1">
      <c r="A31" s="19" t="s">
        <v>17</v>
      </c>
      <c r="B31" s="29">
        <v>76045.1</v>
      </c>
      <c r="C31" s="29">
        <v>72182.5</v>
      </c>
      <c r="D31" s="21">
        <f t="shared" si="1"/>
        <v>94.92064577467845</v>
      </c>
      <c r="E31" s="3"/>
    </row>
    <row r="32" spans="1:5" ht="18" customHeight="1">
      <c r="A32" s="19" t="s">
        <v>18</v>
      </c>
      <c r="B32" s="29">
        <v>8045.8</v>
      </c>
      <c r="C32" s="29">
        <v>7611.4</v>
      </c>
      <c r="D32" s="21">
        <f t="shared" si="1"/>
        <v>94.60090979144398</v>
      </c>
      <c r="E32" s="3"/>
    </row>
    <row r="33" spans="1:5" ht="18" customHeight="1">
      <c r="A33" s="19" t="s">
        <v>19</v>
      </c>
      <c r="B33" s="29">
        <f>23269000/1000</f>
        <v>23269</v>
      </c>
      <c r="C33" s="29">
        <v>7657.6</v>
      </c>
      <c r="D33" s="21">
        <f t="shared" si="1"/>
        <v>32.909020585328115</v>
      </c>
      <c r="E33" s="3"/>
    </row>
    <row r="34" spans="1:4" s="4" customFormat="1" ht="28.5">
      <c r="A34" s="27" t="s">
        <v>20</v>
      </c>
      <c r="B34" s="14">
        <v>-123550.7</v>
      </c>
      <c r="C34" s="28">
        <f>C6-C22</f>
        <v>-78457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84</v>
      </c>
      <c r="B36" s="46"/>
      <c r="C36" s="46"/>
      <c r="D36" s="46"/>
    </row>
    <row r="37" spans="1:4" ht="11.2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80</v>
      </c>
      <c r="B39" s="47"/>
      <c r="C39" s="47"/>
      <c r="D39" s="47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85</v>
      </c>
      <c r="B1" s="43"/>
      <c r="C1" s="43"/>
      <c r="D1" s="43"/>
    </row>
    <row r="2" spans="1:4" s="12" customFormat="1" ht="43.5" customHeight="1">
      <c r="A2" s="44" t="s">
        <v>86</v>
      </c>
      <c r="B2" s="44"/>
      <c r="C2" s="44"/>
      <c r="D2" s="44"/>
    </row>
    <row r="3" spans="1:4" ht="7.5" customHeight="1">
      <c r="A3" s="9"/>
      <c r="B3" s="9"/>
      <c r="C3" s="9"/>
      <c r="D3" s="10" t="s">
        <v>68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87</v>
      </c>
      <c r="D5" s="35" t="s">
        <v>31</v>
      </c>
    </row>
    <row r="6" spans="1:4" s="2" customFormat="1" ht="24" customHeight="1">
      <c r="A6" s="13" t="s">
        <v>1</v>
      </c>
      <c r="B6" s="14">
        <f>B7+B20</f>
        <v>2261991.7</v>
      </c>
      <c r="C6" s="14">
        <v>2706896.8</v>
      </c>
      <c r="D6" s="15">
        <f aca="true" t="shared" si="0" ref="D6:D12">100/B6*C6</f>
        <v>119.66873264831165</v>
      </c>
    </row>
    <row r="7" spans="1:4" s="2" customFormat="1" ht="30">
      <c r="A7" s="16" t="s">
        <v>28</v>
      </c>
      <c r="B7" s="17">
        <v>756810.2</v>
      </c>
      <c r="C7" s="17">
        <v>786903.8</v>
      </c>
      <c r="D7" s="18">
        <f t="shared" si="0"/>
        <v>103.97637346853942</v>
      </c>
    </row>
    <row r="8" spans="1:5" ht="18" customHeight="1">
      <c r="A8" s="19" t="s">
        <v>21</v>
      </c>
      <c r="B8" s="20">
        <f>538740000/1000</f>
        <v>538740</v>
      </c>
      <c r="C8" s="20">
        <v>535483.4</v>
      </c>
      <c r="D8" s="21">
        <f t="shared" si="0"/>
        <v>99.39551546200394</v>
      </c>
      <c r="E8" s="3"/>
    </row>
    <row r="9" spans="1:5" ht="30">
      <c r="A9" s="19" t="s">
        <v>2</v>
      </c>
      <c r="B9" s="20">
        <f>8188700/1000</f>
        <v>8188.7</v>
      </c>
      <c r="C9" s="20">
        <v>8346.2</v>
      </c>
      <c r="D9" s="21">
        <f t="shared" si="0"/>
        <v>101.9233822218423</v>
      </c>
      <c r="E9" s="3"/>
    </row>
    <row r="10" spans="1:5" ht="18" customHeight="1">
      <c r="A10" s="19" t="s">
        <v>3</v>
      </c>
      <c r="B10" s="20">
        <f>56132000/1000</f>
        <v>56132</v>
      </c>
      <c r="C10" s="20">
        <v>77663.1</v>
      </c>
      <c r="D10" s="21">
        <f t="shared" si="0"/>
        <v>138.3579776241716</v>
      </c>
      <c r="E10" s="3"/>
    </row>
    <row r="11" spans="1:5" ht="18" customHeight="1">
      <c r="A11" s="19" t="s">
        <v>4</v>
      </c>
      <c r="B11" s="20">
        <v>71546.8</v>
      </c>
      <c r="C11" s="20">
        <v>55659.9</v>
      </c>
      <c r="D11" s="21">
        <f t="shared" si="0"/>
        <v>77.7950935611376</v>
      </c>
      <c r="E11" s="3"/>
    </row>
    <row r="12" spans="1:5" ht="18" customHeight="1">
      <c r="A12" s="19" t="s">
        <v>5</v>
      </c>
      <c r="B12" s="20">
        <f>15320600/1000</f>
        <v>15320.6</v>
      </c>
      <c r="C12" s="20">
        <v>16477.5</v>
      </c>
      <c r="D12" s="21">
        <f t="shared" si="0"/>
        <v>107.55127083795674</v>
      </c>
      <c r="E12" s="3"/>
    </row>
    <row r="13" spans="1:5" ht="45">
      <c r="A13" s="19" t="s">
        <v>22</v>
      </c>
      <c r="B13" s="20">
        <v>0</v>
      </c>
      <c r="C13" s="20">
        <v>-59.6</v>
      </c>
      <c r="D13" s="21" t="s">
        <v>60</v>
      </c>
      <c r="E13" s="3"/>
    </row>
    <row r="14" spans="1:5" ht="45">
      <c r="A14" s="19" t="s">
        <v>23</v>
      </c>
      <c r="B14" s="20">
        <f>44551200/1000</f>
        <v>44551.2</v>
      </c>
      <c r="C14" s="20">
        <v>51090.7</v>
      </c>
      <c r="D14" s="21">
        <f>100/B14*C14</f>
        <v>114.67861696205713</v>
      </c>
      <c r="E14" s="3"/>
    </row>
    <row r="15" spans="1:5" ht="30">
      <c r="A15" s="19" t="s">
        <v>6</v>
      </c>
      <c r="B15" s="20">
        <f>4694500/1000</f>
        <v>4694.5</v>
      </c>
      <c r="C15" s="20">
        <v>2212.4</v>
      </c>
      <c r="D15" s="21">
        <f>100/B15*C15</f>
        <v>47.127489615507514</v>
      </c>
      <c r="E15" s="3"/>
    </row>
    <row r="16" spans="1:5" ht="30">
      <c r="A16" s="19" t="s">
        <v>24</v>
      </c>
      <c r="B16" s="22">
        <f>4529400/1000</f>
        <v>4529.4</v>
      </c>
      <c r="C16" s="20">
        <v>21841</v>
      </c>
      <c r="D16" s="21">
        <f>100/B16*C16</f>
        <v>482.2051485848016</v>
      </c>
      <c r="E16" s="3"/>
    </row>
    <row r="17" spans="1:5" ht="30">
      <c r="A17" s="19" t="s">
        <v>7</v>
      </c>
      <c r="B17" s="20">
        <v>10054.2</v>
      </c>
      <c r="C17" s="20">
        <v>12015.8</v>
      </c>
      <c r="D17" s="21">
        <f>100/B17*C17</f>
        <v>119.51025442103796</v>
      </c>
      <c r="E17" s="3"/>
    </row>
    <row r="18" spans="1:5" ht="18" customHeight="1">
      <c r="A18" s="19" t="s">
        <v>8</v>
      </c>
      <c r="B18" s="20">
        <f>3052800/1000</f>
        <v>3052.8</v>
      </c>
      <c r="C18" s="20">
        <v>4618.3</v>
      </c>
      <c r="D18" s="25">
        <f>100/B18*C18</f>
        <v>151.28079140461213</v>
      </c>
      <c r="E18" s="3"/>
    </row>
    <row r="19" spans="1:5" ht="18" customHeight="1">
      <c r="A19" s="19" t="s">
        <v>9</v>
      </c>
      <c r="B19" s="20">
        <v>0</v>
      </c>
      <c r="C19" s="20">
        <v>1555.2</v>
      </c>
      <c r="D19" s="21" t="s">
        <v>60</v>
      </c>
      <c r="E19" s="3"/>
    </row>
    <row r="20" spans="1:5" s="2" customFormat="1" ht="25.5" customHeight="1">
      <c r="A20" s="16" t="s">
        <v>10</v>
      </c>
      <c r="B20" s="17">
        <f>1505181500/1000</f>
        <v>1505181.5</v>
      </c>
      <c r="C20" s="17">
        <v>1919993</v>
      </c>
      <c r="D20" s="23">
        <f>100/B20*C20</f>
        <v>127.55890236493074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2825859.6</v>
      </c>
      <c r="C22" s="28">
        <v>2776374.9</v>
      </c>
      <c r="D22" s="15">
        <f aca="true" t="shared" si="1" ref="D22:D33">100/B22*C22</f>
        <v>98.2488620453755</v>
      </c>
      <c r="E22" s="7"/>
    </row>
    <row r="23" spans="1:5" ht="18" customHeight="1">
      <c r="A23" s="19" t="s">
        <v>25</v>
      </c>
      <c r="B23" s="29">
        <v>200711.6</v>
      </c>
      <c r="C23" s="29">
        <v>193375.1</v>
      </c>
      <c r="D23" s="21">
        <f t="shared" si="1"/>
        <v>96.3447553604276</v>
      </c>
      <c r="E23" s="3"/>
    </row>
    <row r="24" spans="1:5" ht="18" customHeight="1">
      <c r="A24" s="19" t="s">
        <v>12</v>
      </c>
      <c r="B24" s="29">
        <v>19623.6</v>
      </c>
      <c r="C24" s="29">
        <v>18882.3</v>
      </c>
      <c r="D24" s="21">
        <f t="shared" si="1"/>
        <v>96.22240567479975</v>
      </c>
      <c r="E24" s="3"/>
    </row>
    <row r="25" spans="1:5" ht="18" customHeight="1">
      <c r="A25" s="19" t="s">
        <v>26</v>
      </c>
      <c r="B25" s="29">
        <v>143143</v>
      </c>
      <c r="C25" s="29">
        <v>142359.7</v>
      </c>
      <c r="D25" s="21">
        <f t="shared" si="1"/>
        <v>99.4527849772605</v>
      </c>
      <c r="E25" s="3"/>
    </row>
    <row r="26" spans="1:5" ht="18" customHeight="1">
      <c r="A26" s="19" t="s">
        <v>13</v>
      </c>
      <c r="B26" s="30">
        <v>189628.3</v>
      </c>
      <c r="C26" s="29">
        <v>174473</v>
      </c>
      <c r="D26" s="21">
        <f t="shared" si="1"/>
        <v>92.00789122720609</v>
      </c>
      <c r="E26" s="3"/>
    </row>
    <row r="27" spans="1:5" ht="18" customHeight="1">
      <c r="A27" s="19" t="s">
        <v>27</v>
      </c>
      <c r="B27" s="30">
        <v>1149.6</v>
      </c>
      <c r="C27" s="29">
        <v>1059.6</v>
      </c>
      <c r="D27" s="21">
        <f t="shared" si="1"/>
        <v>92.17118997912317</v>
      </c>
      <c r="E27" s="3"/>
    </row>
    <row r="28" spans="1:5" ht="18" customHeight="1">
      <c r="A28" s="19" t="s">
        <v>14</v>
      </c>
      <c r="B28" s="30">
        <v>1821672.8</v>
      </c>
      <c r="C28" s="29">
        <v>1813465.4</v>
      </c>
      <c r="D28" s="21">
        <f t="shared" si="1"/>
        <v>99.54945805854926</v>
      </c>
      <c r="E28" s="3"/>
    </row>
    <row r="29" spans="1:5" ht="18" customHeight="1">
      <c r="A29" s="19" t="s">
        <v>15</v>
      </c>
      <c r="B29" s="30">
        <v>176278.2</v>
      </c>
      <c r="C29" s="29">
        <v>176145</v>
      </c>
      <c r="D29" s="21">
        <f t="shared" si="1"/>
        <v>99.92443762189538</v>
      </c>
      <c r="E29" s="3"/>
    </row>
    <row r="30" spans="1:5" ht="18" customHeight="1">
      <c r="A30" s="19" t="s">
        <v>16</v>
      </c>
      <c r="B30" s="29">
        <v>173801.4</v>
      </c>
      <c r="C30" s="29">
        <v>163483.8</v>
      </c>
      <c r="D30" s="21">
        <f t="shared" si="1"/>
        <v>94.063569108189</v>
      </c>
      <c r="E30" s="3"/>
    </row>
    <row r="31" spans="1:5" ht="18" customHeight="1">
      <c r="A31" s="19" t="s">
        <v>17</v>
      </c>
      <c r="B31" s="29">
        <v>76065.1</v>
      </c>
      <c r="C31" s="29">
        <v>75964.4</v>
      </c>
      <c r="D31" s="21">
        <f t="shared" si="1"/>
        <v>99.86761339957482</v>
      </c>
      <c r="E31" s="3"/>
    </row>
    <row r="32" spans="1:5" ht="18" customHeight="1">
      <c r="A32" s="19" t="s">
        <v>18</v>
      </c>
      <c r="B32" s="29">
        <v>8067</v>
      </c>
      <c r="C32" s="29">
        <v>8028.3</v>
      </c>
      <c r="D32" s="21">
        <f t="shared" si="1"/>
        <v>99.52026775753069</v>
      </c>
      <c r="E32" s="3"/>
    </row>
    <row r="33" spans="1:5" ht="18" customHeight="1">
      <c r="A33" s="19" t="s">
        <v>19</v>
      </c>
      <c r="B33" s="29">
        <v>15719</v>
      </c>
      <c r="C33" s="29">
        <v>9138.3</v>
      </c>
      <c r="D33" s="21">
        <f t="shared" si="1"/>
        <v>58.13537756854761</v>
      </c>
      <c r="E33" s="3"/>
    </row>
    <row r="34" spans="1:4" s="4" customFormat="1" ht="28.5">
      <c r="A34" s="27" t="s">
        <v>20</v>
      </c>
      <c r="B34" s="14">
        <v>-123550.7</v>
      </c>
      <c r="C34" s="28">
        <v>-69478.1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88</v>
      </c>
      <c r="B36" s="46"/>
      <c r="C36" s="46"/>
      <c r="D36" s="46"/>
    </row>
    <row r="37" spans="1:4" ht="11.2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80</v>
      </c>
      <c r="B39" s="47"/>
      <c r="C39" s="47"/>
      <c r="D39" s="47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workbookViewId="0" topLeftCell="A17">
      <selection activeCell="G31" sqref="G31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40</v>
      </c>
      <c r="B1" s="43"/>
      <c r="C1" s="43"/>
      <c r="D1" s="43"/>
    </row>
    <row r="2" spans="1:4" s="12" customFormat="1" ht="43.5" customHeight="1">
      <c r="A2" s="44" t="s">
        <v>41</v>
      </c>
      <c r="B2" s="44"/>
      <c r="C2" s="44"/>
      <c r="D2" s="44"/>
    </row>
    <row r="3" spans="1:4" ht="7.5" customHeight="1">
      <c r="A3" s="9"/>
      <c r="B3" s="9"/>
      <c r="C3" s="9"/>
      <c r="D3" s="10" t="s">
        <v>32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42</v>
      </c>
      <c r="D5" s="35" t="s">
        <v>31</v>
      </c>
    </row>
    <row r="6" spans="1:4" s="2" customFormat="1" ht="24" customHeight="1">
      <c r="A6" s="13" t="s">
        <v>1</v>
      </c>
      <c r="B6" s="14">
        <v>2247757.7</v>
      </c>
      <c r="C6" s="14">
        <v>343589.72841</v>
      </c>
      <c r="D6" s="15">
        <v>15.285888172466274</v>
      </c>
    </row>
    <row r="7" spans="1:4" s="2" customFormat="1" ht="30">
      <c r="A7" s="16" t="s">
        <v>28</v>
      </c>
      <c r="B7" s="17">
        <v>743012.5</v>
      </c>
      <c r="C7" s="17">
        <v>112943.82588999996</v>
      </c>
      <c r="D7" s="18">
        <v>15.200797549166396</v>
      </c>
    </row>
    <row r="8" spans="1:5" ht="18" customHeight="1">
      <c r="A8" s="19" t="s">
        <v>21</v>
      </c>
      <c r="B8" s="20">
        <v>538740</v>
      </c>
      <c r="C8" s="20">
        <v>77977.84101999999</v>
      </c>
      <c r="D8" s="21">
        <v>14.474113861974235</v>
      </c>
      <c r="E8" s="3"/>
    </row>
    <row r="9" spans="1:5" ht="30">
      <c r="A9" s="19" t="s">
        <v>2</v>
      </c>
      <c r="B9" s="20">
        <v>8188.7</v>
      </c>
      <c r="C9" s="20">
        <v>631.80097</v>
      </c>
      <c r="D9" s="21">
        <v>7.715522244068045</v>
      </c>
      <c r="E9" s="3"/>
    </row>
    <row r="10" spans="1:5" ht="18" customHeight="1">
      <c r="A10" s="19" t="s">
        <v>3</v>
      </c>
      <c r="B10" s="20">
        <v>56132</v>
      </c>
      <c r="C10" s="20">
        <v>19231.88829</v>
      </c>
      <c r="D10" s="21">
        <v>34.26189747381173</v>
      </c>
      <c r="E10" s="3"/>
    </row>
    <row r="11" spans="1:5" ht="18" customHeight="1">
      <c r="A11" s="19" t="s">
        <v>4</v>
      </c>
      <c r="B11" s="20">
        <v>71000</v>
      </c>
      <c r="C11" s="20">
        <v>5130.259349999999</v>
      </c>
      <c r="D11" s="21">
        <v>7.225717394366197</v>
      </c>
      <c r="E11" s="3"/>
    </row>
    <row r="12" spans="1:5" ht="18" customHeight="1">
      <c r="A12" s="19" t="s">
        <v>5</v>
      </c>
      <c r="B12" s="20">
        <v>15320.6</v>
      </c>
      <c r="C12" s="20">
        <v>2301.0652400000004</v>
      </c>
      <c r="D12" s="21">
        <v>15.01941986606269</v>
      </c>
      <c r="E12" s="3"/>
    </row>
    <row r="13" spans="1:5" ht="45" hidden="1">
      <c r="A13" s="19" t="s">
        <v>22</v>
      </c>
      <c r="B13" s="20"/>
      <c r="C13" s="20"/>
      <c r="D13" s="21" t="e">
        <v>#DIV/0!</v>
      </c>
      <c r="E13" s="3"/>
    </row>
    <row r="14" spans="1:5" ht="45">
      <c r="A14" s="19" t="s">
        <v>23</v>
      </c>
      <c r="B14" s="20">
        <v>42832.7</v>
      </c>
      <c r="C14" s="20">
        <v>3614.07512</v>
      </c>
      <c r="D14" s="21">
        <v>8.437654222124687</v>
      </c>
      <c r="E14" s="3"/>
    </row>
    <row r="15" spans="1:5" ht="30">
      <c r="A15" s="19" t="s">
        <v>6</v>
      </c>
      <c r="B15" s="20">
        <v>4694.5</v>
      </c>
      <c r="C15" s="20">
        <v>59.66285</v>
      </c>
      <c r="D15" s="21">
        <v>1.2709095750346149</v>
      </c>
      <c r="E15" s="3"/>
    </row>
    <row r="16" spans="1:5" ht="30">
      <c r="A16" s="19" t="s">
        <v>24</v>
      </c>
      <c r="B16" s="22">
        <v>354.3</v>
      </c>
      <c r="C16" s="20">
        <v>1563.12692</v>
      </c>
      <c r="D16" s="21">
        <v>441.18738921817663</v>
      </c>
      <c r="E16" s="3"/>
    </row>
    <row r="17" spans="1:5" ht="30">
      <c r="A17" s="19" t="s">
        <v>7</v>
      </c>
      <c r="B17" s="20">
        <v>2380.8</v>
      </c>
      <c r="C17" s="20">
        <v>1080.71469</v>
      </c>
      <c r="D17" s="21">
        <v>45.39292212701613</v>
      </c>
      <c r="E17" s="3"/>
    </row>
    <row r="18" spans="1:5" ht="18" customHeight="1">
      <c r="A18" s="19" t="s">
        <v>8</v>
      </c>
      <c r="B18" s="20">
        <v>1650.4</v>
      </c>
      <c r="C18" s="20">
        <v>469.63327000000004</v>
      </c>
      <c r="D18" s="25">
        <v>28.455724066892873</v>
      </c>
      <c r="E18" s="3"/>
    </row>
    <row r="19" spans="1:5" ht="18" customHeight="1">
      <c r="A19" s="19" t="s">
        <v>9</v>
      </c>
      <c r="B19" s="20">
        <v>1718.5</v>
      </c>
      <c r="C19" s="20">
        <v>883.7581700000001</v>
      </c>
      <c r="D19" s="21">
        <v>51.42613732906605</v>
      </c>
      <c r="E19" s="3"/>
    </row>
    <row r="20" spans="1:5" s="2" customFormat="1" ht="25.5" customHeight="1">
      <c r="A20" s="16" t="s">
        <v>10</v>
      </c>
      <c r="B20" s="17">
        <v>1504745.2</v>
      </c>
      <c r="C20" s="17">
        <v>230645.90252</v>
      </c>
      <c r="D20" s="23">
        <v>15.32790418736674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2486936.9980300004</v>
      </c>
      <c r="C22" s="28">
        <v>371081.99333</v>
      </c>
      <c r="D22" s="15">
        <v>14.92124624081545</v>
      </c>
      <c r="E22" s="7"/>
    </row>
    <row r="23" spans="1:5" ht="18" customHeight="1">
      <c r="A23" s="19" t="s">
        <v>25</v>
      </c>
      <c r="B23" s="29">
        <v>187238.20080000002</v>
      </c>
      <c r="C23" s="29">
        <v>26026.87601</v>
      </c>
      <c r="D23" s="21">
        <v>13.900409157317645</v>
      </c>
      <c r="E23" s="3"/>
    </row>
    <row r="24" spans="1:5" ht="18" customHeight="1">
      <c r="A24" s="19" t="s">
        <v>12</v>
      </c>
      <c r="B24" s="29">
        <v>18944.5</v>
      </c>
      <c r="C24" s="29">
        <v>3397.9152400000003</v>
      </c>
      <c r="D24" s="21">
        <v>17.936156879305344</v>
      </c>
      <c r="E24" s="3"/>
    </row>
    <row r="25" spans="1:5" ht="18" customHeight="1">
      <c r="A25" s="19" t="s">
        <v>26</v>
      </c>
      <c r="B25" s="29">
        <v>150331.38</v>
      </c>
      <c r="C25" s="29">
        <v>11001</v>
      </c>
      <c r="D25" s="21">
        <v>7.31783344235914</v>
      </c>
      <c r="E25" s="3"/>
    </row>
    <row r="26" spans="1:5" ht="18" customHeight="1">
      <c r="A26" s="19" t="s">
        <v>13</v>
      </c>
      <c r="B26" s="30">
        <v>233542.96768</v>
      </c>
      <c r="C26" s="29">
        <v>17285.95103</v>
      </c>
      <c r="D26" s="21">
        <v>7.4016148727223365</v>
      </c>
      <c r="E26" s="3"/>
    </row>
    <row r="27" spans="1:5" ht="18" customHeight="1">
      <c r="A27" s="19" t="s">
        <v>27</v>
      </c>
      <c r="B27" s="30">
        <v>1981</v>
      </c>
      <c r="C27" s="29">
        <v>159.61225</v>
      </c>
      <c r="D27" s="21">
        <v>8.057155477031802</v>
      </c>
      <c r="E27" s="3"/>
    </row>
    <row r="28" spans="1:5" ht="18" customHeight="1">
      <c r="A28" s="19" t="s">
        <v>14</v>
      </c>
      <c r="B28" s="30">
        <v>1518850.6666400002</v>
      </c>
      <c r="C28" s="29">
        <v>261800.55101</v>
      </c>
      <c r="D28" s="21">
        <v>17.236753866603284</v>
      </c>
      <c r="E28" s="3"/>
    </row>
    <row r="29" spans="1:5" ht="18" customHeight="1">
      <c r="A29" s="19" t="s">
        <v>15</v>
      </c>
      <c r="B29" s="30">
        <v>166173.77192</v>
      </c>
      <c r="C29" s="29">
        <v>26480.7</v>
      </c>
      <c r="D29" s="21">
        <v>15.935547285252957</v>
      </c>
      <c r="E29" s="3"/>
    </row>
    <row r="30" spans="1:5" ht="18" customHeight="1">
      <c r="A30" s="19" t="s">
        <v>16</v>
      </c>
      <c r="B30" s="29">
        <v>111579.41098999999</v>
      </c>
      <c r="C30" s="29">
        <v>10322.58915</v>
      </c>
      <c r="D30" s="21">
        <v>9.25133862816782</v>
      </c>
      <c r="E30" s="3"/>
    </row>
    <row r="31" spans="1:5" ht="18" customHeight="1">
      <c r="A31" s="19" t="s">
        <v>17</v>
      </c>
      <c r="B31" s="29">
        <v>65302.1</v>
      </c>
      <c r="C31" s="29">
        <v>11521.8</v>
      </c>
      <c r="D31" s="21">
        <v>17.643843000454808</v>
      </c>
      <c r="E31" s="3"/>
    </row>
    <row r="32" spans="1:5" ht="18" customHeight="1">
      <c r="A32" s="19" t="s">
        <v>18</v>
      </c>
      <c r="B32" s="29">
        <v>7471.8</v>
      </c>
      <c r="C32" s="29">
        <v>1565.6</v>
      </c>
      <c r="D32" s="21">
        <v>20.953451644851306</v>
      </c>
      <c r="E32" s="3"/>
    </row>
    <row r="33" spans="1:5" ht="18" customHeight="1">
      <c r="A33" s="19" t="s">
        <v>19</v>
      </c>
      <c r="B33" s="29">
        <v>25521.2</v>
      </c>
      <c r="C33" s="29">
        <v>1519.39864</v>
      </c>
      <c r="D33" s="21">
        <v>5.95347648229707</v>
      </c>
      <c r="E33" s="3"/>
    </row>
    <row r="34" spans="1:4" s="4" customFormat="1" ht="28.5">
      <c r="A34" s="27" t="s">
        <v>20</v>
      </c>
      <c r="B34" s="14">
        <v>-122435.3</v>
      </c>
      <c r="C34" s="28">
        <v>-27492.264920000045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43</v>
      </c>
      <c r="B36" s="46"/>
      <c r="C36" s="46"/>
      <c r="D36" s="46"/>
    </row>
    <row r="37" spans="1:4" ht="36.7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33</v>
      </c>
      <c r="B39" s="47"/>
      <c r="C39" s="47"/>
      <c r="D39" s="47"/>
    </row>
  </sheetData>
  <sheetProtection/>
  <mergeCells count="7">
    <mergeCell ref="A36:D36"/>
    <mergeCell ref="A37:D37"/>
    <mergeCell ref="A39:D39"/>
    <mergeCell ref="A1:D1"/>
    <mergeCell ref="A2:D2"/>
    <mergeCell ref="A4:A5"/>
    <mergeCell ref="B4:B5"/>
  </mergeCells>
  <printOptions/>
  <pageMargins left="1.3779527559055118" right="0.2755905511811024" top="0.35433070866141736" bottom="0.31496062992125984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workbookViewId="0" topLeftCell="A28">
      <selection activeCell="A39" sqref="A39:D39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44</v>
      </c>
      <c r="B1" s="43"/>
      <c r="C1" s="43"/>
      <c r="D1" s="43"/>
    </row>
    <row r="2" spans="1:4" s="12" customFormat="1" ht="43.5" customHeight="1">
      <c r="A2" s="44" t="s">
        <v>45</v>
      </c>
      <c r="B2" s="44"/>
      <c r="C2" s="44"/>
      <c r="D2" s="44"/>
    </row>
    <row r="3" spans="1:4" ht="7.5" customHeight="1">
      <c r="A3" s="9"/>
      <c r="B3" s="9"/>
      <c r="C3" s="9"/>
      <c r="D3" s="10" t="s">
        <v>32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46</v>
      </c>
      <c r="D5" s="35" t="s">
        <v>31</v>
      </c>
    </row>
    <row r="6" spans="1:4" s="2" customFormat="1" ht="24" customHeight="1">
      <c r="A6" s="13" t="s">
        <v>1</v>
      </c>
      <c r="B6" s="14">
        <f>B7+B20</f>
        <v>2247757.7</v>
      </c>
      <c r="C6" s="14">
        <f>C7+C20</f>
        <v>591336.01033</v>
      </c>
      <c r="D6" s="15">
        <f aca="true" t="shared" si="0" ref="D6:D20">100/B6*C6</f>
        <v>26.307818246157044</v>
      </c>
    </row>
    <row r="7" spans="1:4" s="2" customFormat="1" ht="30">
      <c r="A7" s="16" t="s">
        <v>28</v>
      </c>
      <c r="B7" s="17">
        <f>SUM(B8:B19)</f>
        <v>743012.5</v>
      </c>
      <c r="C7" s="17">
        <f>SUM(C8:C19)</f>
        <v>190062.32819000003</v>
      </c>
      <c r="D7" s="18">
        <f t="shared" si="0"/>
        <v>25.579963754311002</v>
      </c>
    </row>
    <row r="8" spans="1:5" ht="18" customHeight="1">
      <c r="A8" s="19" t="s">
        <v>21</v>
      </c>
      <c r="B8" s="39">
        <v>538740</v>
      </c>
      <c r="C8" s="39">
        <v>125163.24698000001</v>
      </c>
      <c r="D8" s="21">
        <f t="shared" si="0"/>
        <v>23.232588443404985</v>
      </c>
      <c r="E8" s="3"/>
    </row>
    <row r="9" spans="1:5" ht="30">
      <c r="A9" s="19" t="s">
        <v>2</v>
      </c>
      <c r="B9" s="39">
        <v>8188.7</v>
      </c>
      <c r="C9" s="39">
        <v>1836.0837</v>
      </c>
      <c r="D9" s="21">
        <f t="shared" si="0"/>
        <v>22.42216346917093</v>
      </c>
      <c r="E9" s="3"/>
    </row>
    <row r="10" spans="1:5" ht="18" customHeight="1">
      <c r="A10" s="19" t="s">
        <v>3</v>
      </c>
      <c r="B10" s="39">
        <v>56132</v>
      </c>
      <c r="C10" s="39">
        <v>31028.59679</v>
      </c>
      <c r="D10" s="21">
        <f t="shared" si="0"/>
        <v>55.27791062139244</v>
      </c>
      <c r="E10" s="3"/>
    </row>
    <row r="11" spans="1:5" ht="18" customHeight="1">
      <c r="A11" s="19" t="s">
        <v>4</v>
      </c>
      <c r="B11" s="39">
        <v>71000</v>
      </c>
      <c r="C11" s="39">
        <v>6685.13253</v>
      </c>
      <c r="D11" s="21">
        <f t="shared" si="0"/>
        <v>9.41567961971831</v>
      </c>
      <c r="E11" s="3"/>
    </row>
    <row r="12" spans="1:5" ht="15">
      <c r="A12" s="19" t="s">
        <v>5</v>
      </c>
      <c r="B12" s="39">
        <v>15320.6</v>
      </c>
      <c r="C12" s="39">
        <v>3714.20459</v>
      </c>
      <c r="D12" s="21">
        <f t="shared" si="0"/>
        <v>24.24320581439369</v>
      </c>
      <c r="E12" s="3"/>
    </row>
    <row r="13" spans="1:5" ht="45">
      <c r="A13" s="19" t="s">
        <v>22</v>
      </c>
      <c r="B13" s="20">
        <v>0</v>
      </c>
      <c r="C13" s="39">
        <v>0.01589</v>
      </c>
      <c r="D13" s="21"/>
      <c r="E13" s="3"/>
    </row>
    <row r="14" spans="1:5" ht="45">
      <c r="A14" s="19" t="s">
        <v>23</v>
      </c>
      <c r="B14" s="39">
        <v>42832.7</v>
      </c>
      <c r="C14" s="39">
        <v>8830.11452</v>
      </c>
      <c r="D14" s="21">
        <f t="shared" si="0"/>
        <v>20.615358172611113</v>
      </c>
      <c r="E14" s="3"/>
    </row>
    <row r="15" spans="1:5" ht="30">
      <c r="A15" s="19" t="s">
        <v>6</v>
      </c>
      <c r="B15" s="39">
        <v>4694.5</v>
      </c>
      <c r="C15" s="39">
        <v>2209.1938</v>
      </c>
      <c r="D15" s="21">
        <f t="shared" si="0"/>
        <v>47.05919267227607</v>
      </c>
      <c r="E15" s="3"/>
    </row>
    <row r="16" spans="1:5" ht="30">
      <c r="A16" s="19" t="s">
        <v>24</v>
      </c>
      <c r="B16" s="39">
        <v>354.3</v>
      </c>
      <c r="C16" s="39">
        <v>6198.7964</v>
      </c>
      <c r="D16" s="21">
        <f t="shared" si="0"/>
        <v>1749.5897262207168</v>
      </c>
      <c r="E16" s="3"/>
    </row>
    <row r="17" spans="1:5" ht="30">
      <c r="A17" s="19" t="s">
        <v>7</v>
      </c>
      <c r="B17" s="39">
        <v>2380.8</v>
      </c>
      <c r="C17" s="39">
        <v>1551.4771799999999</v>
      </c>
      <c r="D17" s="21">
        <f t="shared" si="0"/>
        <v>65.16621219758063</v>
      </c>
      <c r="E17" s="3"/>
    </row>
    <row r="18" spans="1:5" ht="18" customHeight="1">
      <c r="A18" s="19" t="s">
        <v>8</v>
      </c>
      <c r="B18" s="39">
        <v>1650.4</v>
      </c>
      <c r="C18" s="39">
        <v>2280.3194</v>
      </c>
      <c r="D18" s="25">
        <f t="shared" si="0"/>
        <v>138.1676805622879</v>
      </c>
      <c r="E18" s="3"/>
    </row>
    <row r="19" spans="1:5" ht="18" customHeight="1">
      <c r="A19" s="19" t="s">
        <v>9</v>
      </c>
      <c r="B19" s="39">
        <v>1718.5</v>
      </c>
      <c r="C19" s="39">
        <v>565.1464100000001</v>
      </c>
      <c r="D19" s="21">
        <f t="shared" si="0"/>
        <v>32.88602909514112</v>
      </c>
      <c r="E19" s="3"/>
    </row>
    <row r="20" spans="1:5" s="2" customFormat="1" ht="25.5" customHeight="1">
      <c r="A20" s="40" t="s">
        <v>10</v>
      </c>
      <c r="B20" s="41">
        <v>1504745.2</v>
      </c>
      <c r="C20" s="41">
        <v>401273.68214</v>
      </c>
      <c r="D20" s="23">
        <f t="shared" si="0"/>
        <v>26.667217954242354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f>SUM(B23:B33)</f>
        <v>2490556.77719</v>
      </c>
      <c r="C22" s="28">
        <f>SUM(C23:C33)</f>
        <v>599817.2871699999</v>
      </c>
      <c r="D22" s="15">
        <f aca="true" t="shared" si="1" ref="D22:D33">100/B22*C22</f>
        <v>24.083662443012077</v>
      </c>
      <c r="E22" s="7"/>
    </row>
    <row r="23" spans="1:5" ht="18" customHeight="1">
      <c r="A23" s="19" t="s">
        <v>25</v>
      </c>
      <c r="B23" s="39">
        <v>187238.20080000002</v>
      </c>
      <c r="C23" s="39">
        <v>38065.181229999995</v>
      </c>
      <c r="D23" s="21">
        <f t="shared" si="1"/>
        <v>20.329815746659317</v>
      </c>
      <c r="E23" s="3"/>
    </row>
    <row r="24" spans="1:5" ht="18" customHeight="1">
      <c r="A24" s="19" t="s">
        <v>12</v>
      </c>
      <c r="B24" s="39">
        <v>18944.5</v>
      </c>
      <c r="C24" s="39">
        <v>4548.33032</v>
      </c>
      <c r="D24" s="21">
        <f t="shared" si="1"/>
        <v>24.00871134102246</v>
      </c>
      <c r="E24" s="3"/>
    </row>
    <row r="25" spans="1:5" ht="18" customHeight="1">
      <c r="A25" s="19" t="s">
        <v>26</v>
      </c>
      <c r="B25" s="39">
        <v>150181.38</v>
      </c>
      <c r="C25" s="39">
        <v>20521.57139</v>
      </c>
      <c r="D25" s="21">
        <f t="shared" si="1"/>
        <v>13.664524450367947</v>
      </c>
      <c r="E25" s="3"/>
    </row>
    <row r="26" spans="1:5" ht="18" customHeight="1">
      <c r="A26" s="19" t="s">
        <v>13</v>
      </c>
      <c r="B26" s="39">
        <v>233542.96768</v>
      </c>
      <c r="C26" s="39">
        <v>25844.87098</v>
      </c>
      <c r="D26" s="21">
        <f t="shared" si="1"/>
        <v>11.066430831440224</v>
      </c>
      <c r="E26" s="3"/>
    </row>
    <row r="27" spans="1:5" ht="18" customHeight="1">
      <c r="A27" s="19" t="s">
        <v>27</v>
      </c>
      <c r="B27" s="39">
        <v>1981</v>
      </c>
      <c r="C27" s="39">
        <v>249.6035</v>
      </c>
      <c r="D27" s="21">
        <f t="shared" si="1"/>
        <v>12.59987380111055</v>
      </c>
      <c r="E27" s="3"/>
    </row>
    <row r="28" spans="1:5" ht="18" customHeight="1">
      <c r="A28" s="19" t="s">
        <v>14</v>
      </c>
      <c r="B28" s="39">
        <v>1519865.0023299998</v>
      </c>
      <c r="C28" s="39">
        <v>413138.81406999996</v>
      </c>
      <c r="D28" s="21">
        <f t="shared" si="1"/>
        <v>27.18259933853635</v>
      </c>
      <c r="E28" s="3"/>
    </row>
    <row r="29" spans="1:5" ht="18" customHeight="1">
      <c r="A29" s="19" t="s">
        <v>15</v>
      </c>
      <c r="B29" s="39">
        <v>165712.87191999998</v>
      </c>
      <c r="C29" s="39">
        <v>44058.225</v>
      </c>
      <c r="D29" s="21">
        <f t="shared" si="1"/>
        <v>26.587086741982045</v>
      </c>
      <c r="E29" s="3"/>
    </row>
    <row r="30" spans="1:5" ht="18" customHeight="1">
      <c r="A30" s="19" t="s">
        <v>16</v>
      </c>
      <c r="B30" s="39">
        <v>114945.75446</v>
      </c>
      <c r="C30" s="39">
        <v>30963.87043</v>
      </c>
      <c r="D30" s="21">
        <f t="shared" si="1"/>
        <v>26.937811296697458</v>
      </c>
      <c r="E30" s="3"/>
    </row>
    <row r="31" spans="1:5" ht="18" customHeight="1">
      <c r="A31" s="19" t="s">
        <v>17</v>
      </c>
      <c r="B31" s="39">
        <v>65152.1</v>
      </c>
      <c r="C31" s="39">
        <v>17837.9</v>
      </c>
      <c r="D31" s="21">
        <f t="shared" si="1"/>
        <v>27.37885655259002</v>
      </c>
      <c r="E31" s="3"/>
    </row>
    <row r="32" spans="1:5" ht="18" customHeight="1">
      <c r="A32" s="19" t="s">
        <v>18</v>
      </c>
      <c r="B32" s="39">
        <v>7471.8</v>
      </c>
      <c r="C32" s="39">
        <v>2548.4</v>
      </c>
      <c r="D32" s="21">
        <f t="shared" si="1"/>
        <v>34.106908643164964</v>
      </c>
      <c r="E32" s="3"/>
    </row>
    <row r="33" spans="1:5" ht="18" customHeight="1">
      <c r="A33" s="19" t="s">
        <v>19</v>
      </c>
      <c r="B33" s="39">
        <v>25521.2</v>
      </c>
      <c r="C33" s="39">
        <v>2040.52025</v>
      </c>
      <c r="D33" s="21">
        <f t="shared" si="1"/>
        <v>7.995393045781546</v>
      </c>
      <c r="E33" s="3"/>
    </row>
    <row r="34" spans="1:4" s="4" customFormat="1" ht="28.5">
      <c r="A34" s="27" t="s">
        <v>20</v>
      </c>
      <c r="B34" s="14">
        <f>-122435300/1000</f>
        <v>-122435.3</v>
      </c>
      <c r="C34" s="28">
        <f>C6-C22</f>
        <v>-8481.276839999948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47</v>
      </c>
      <c r="B36" s="46"/>
      <c r="C36" s="46"/>
      <c r="D36" s="46"/>
    </row>
    <row r="37" spans="1:4" ht="36.7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48</v>
      </c>
      <c r="B39" s="47"/>
      <c r="C39" s="47"/>
      <c r="D39" s="47"/>
    </row>
  </sheetData>
  <sheetProtection/>
  <mergeCells count="7">
    <mergeCell ref="A39:D39"/>
    <mergeCell ref="A1:D1"/>
    <mergeCell ref="A2:D2"/>
    <mergeCell ref="A4:A5"/>
    <mergeCell ref="B4:B5"/>
    <mergeCell ref="A36:D36"/>
    <mergeCell ref="A37:D37"/>
  </mergeCells>
  <printOptions/>
  <pageMargins left="1.3779527559055118" right="0.2755905511811024" top="0.35433070866141736" bottom="0.31496062992125984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workbookViewId="0" topLeftCell="A23">
      <selection activeCell="C47" sqref="C47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49</v>
      </c>
      <c r="B1" s="43"/>
      <c r="C1" s="43"/>
      <c r="D1" s="43"/>
    </row>
    <row r="2" spans="1:4" s="12" customFormat="1" ht="43.5" customHeight="1">
      <c r="A2" s="44" t="s">
        <v>50</v>
      </c>
      <c r="B2" s="44"/>
      <c r="C2" s="44"/>
      <c r="D2" s="44"/>
    </row>
    <row r="3" spans="1:4" ht="7.5" customHeight="1">
      <c r="A3" s="9"/>
      <c r="B3" s="9"/>
      <c r="C3" s="9"/>
      <c r="D3" s="10" t="s">
        <v>32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51</v>
      </c>
      <c r="D5" s="35" t="s">
        <v>31</v>
      </c>
    </row>
    <row r="6" spans="1:4" s="2" customFormat="1" ht="24" customHeight="1">
      <c r="A6" s="13" t="s">
        <v>1</v>
      </c>
      <c r="B6" s="14">
        <v>2253771.5</v>
      </c>
      <c r="C6" s="14">
        <v>888653.4543</v>
      </c>
      <c r="D6" s="15">
        <v>39.429616280976134</v>
      </c>
    </row>
    <row r="7" spans="1:4" s="2" customFormat="1" ht="30">
      <c r="A7" s="16" t="s">
        <v>28</v>
      </c>
      <c r="B7" s="17">
        <v>748590</v>
      </c>
      <c r="C7" s="17">
        <v>262011.05106</v>
      </c>
      <c r="D7" s="18">
        <v>35.00060795094778</v>
      </c>
    </row>
    <row r="8" spans="1:5" ht="18" customHeight="1">
      <c r="A8" s="19" t="s">
        <v>21</v>
      </c>
      <c r="B8" s="20">
        <v>538740</v>
      </c>
      <c r="C8" s="20">
        <v>175029.48908</v>
      </c>
      <c r="D8" s="21">
        <v>32.48867525708134</v>
      </c>
      <c r="E8" s="3"/>
    </row>
    <row r="9" spans="1:5" ht="30">
      <c r="A9" s="19" t="s">
        <v>2</v>
      </c>
      <c r="B9" s="20">
        <v>8188.7</v>
      </c>
      <c r="C9" s="20">
        <v>2525.23411</v>
      </c>
      <c r="D9" s="21">
        <v>30.838034242309522</v>
      </c>
      <c r="E9" s="3"/>
    </row>
    <row r="10" spans="1:5" ht="18" customHeight="1">
      <c r="A10" s="19" t="s">
        <v>3</v>
      </c>
      <c r="B10" s="20">
        <v>56132</v>
      </c>
      <c r="C10" s="20">
        <v>41527.07728</v>
      </c>
      <c r="D10" s="21">
        <v>73.98111109527542</v>
      </c>
      <c r="E10" s="3"/>
    </row>
    <row r="11" spans="1:5" ht="18" customHeight="1">
      <c r="A11" s="19" t="s">
        <v>4</v>
      </c>
      <c r="B11" s="20">
        <v>71000</v>
      </c>
      <c r="C11" s="20">
        <v>9834.977060000001</v>
      </c>
      <c r="D11" s="21">
        <v>13.852080366197185</v>
      </c>
      <c r="E11" s="3"/>
    </row>
    <row r="12" spans="1:5" ht="18" customHeight="1">
      <c r="A12" s="19" t="s">
        <v>5</v>
      </c>
      <c r="B12" s="20">
        <v>15320.6</v>
      </c>
      <c r="C12" s="20">
        <v>5280.03593</v>
      </c>
      <c r="D12" s="21">
        <v>34.46363673746459</v>
      </c>
      <c r="E12" s="3"/>
    </row>
    <row r="13" spans="1:5" ht="45" hidden="1">
      <c r="A13" s="19" t="s">
        <v>22</v>
      </c>
      <c r="B13" s="20"/>
      <c r="C13" s="20">
        <v>0.01589</v>
      </c>
      <c r="D13" s="21" t="e">
        <v>#DIV/0!</v>
      </c>
      <c r="E13" s="3"/>
    </row>
    <row r="14" spans="1:5" ht="45">
      <c r="A14" s="19" t="s">
        <v>23</v>
      </c>
      <c r="B14" s="20">
        <v>42832.7</v>
      </c>
      <c r="C14" s="20">
        <v>12696.97306</v>
      </c>
      <c r="D14" s="21">
        <v>29.643176965262526</v>
      </c>
      <c r="E14" s="3"/>
    </row>
    <row r="15" spans="1:5" ht="30">
      <c r="A15" s="19" t="s">
        <v>6</v>
      </c>
      <c r="B15" s="20">
        <v>4694.5</v>
      </c>
      <c r="C15" s="20">
        <v>2394.38559</v>
      </c>
      <c r="D15" s="21">
        <v>51.00405985727979</v>
      </c>
      <c r="E15" s="3"/>
    </row>
    <row r="16" spans="1:5" ht="30">
      <c r="A16" s="19" t="s">
        <v>24</v>
      </c>
      <c r="B16" s="22">
        <v>4529.4</v>
      </c>
      <c r="C16" s="20">
        <v>6806.9111299999995</v>
      </c>
      <c r="D16" s="21">
        <v>150.28284386452953</v>
      </c>
      <c r="E16" s="3"/>
    </row>
    <row r="17" spans="1:5" ht="30">
      <c r="A17" s="19" t="s">
        <v>7</v>
      </c>
      <c r="B17" s="20">
        <v>2380.8</v>
      </c>
      <c r="C17" s="20">
        <v>1752.50378</v>
      </c>
      <c r="D17" s="21">
        <v>73.60986979166667</v>
      </c>
      <c r="E17" s="3"/>
    </row>
    <row r="18" spans="1:5" ht="18" customHeight="1">
      <c r="A18" s="19" t="s">
        <v>8</v>
      </c>
      <c r="B18" s="20">
        <v>3052.8</v>
      </c>
      <c r="C18" s="20">
        <v>3410.70175</v>
      </c>
      <c r="D18" s="25">
        <v>111.72372084643605</v>
      </c>
      <c r="E18" s="3"/>
    </row>
    <row r="19" spans="1:5" ht="18" customHeight="1">
      <c r="A19" s="19" t="s">
        <v>9</v>
      </c>
      <c r="B19" s="20">
        <v>1718.5</v>
      </c>
      <c r="C19" s="20">
        <v>752.7464</v>
      </c>
      <c r="D19" s="21">
        <v>43.802525458248475</v>
      </c>
      <c r="E19" s="3"/>
    </row>
    <row r="20" spans="1:5" s="2" customFormat="1" ht="25.5" customHeight="1">
      <c r="A20" s="16" t="s">
        <v>10</v>
      </c>
      <c r="B20" s="17">
        <v>1505181.5</v>
      </c>
      <c r="C20" s="17">
        <v>626642.40324</v>
      </c>
      <c r="D20" s="23">
        <v>41.63234820784072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2543003.10462</v>
      </c>
      <c r="C22" s="28">
        <v>953089.41531</v>
      </c>
      <c r="D22" s="15">
        <v>37.47889310785642</v>
      </c>
      <c r="E22" s="7"/>
    </row>
    <row r="23" spans="1:5" ht="18" customHeight="1">
      <c r="A23" s="19" t="s">
        <v>25</v>
      </c>
      <c r="B23" s="29">
        <v>187249.10080000001</v>
      </c>
      <c r="C23" s="29">
        <v>55810.07615</v>
      </c>
      <c r="D23" s="21">
        <v>29.805257227702533</v>
      </c>
      <c r="E23" s="3"/>
    </row>
    <row r="24" spans="1:5" ht="18" customHeight="1">
      <c r="A24" s="19" t="s">
        <v>12</v>
      </c>
      <c r="B24" s="29">
        <v>18944.5</v>
      </c>
      <c r="C24" s="29">
        <v>6111.297030000001</v>
      </c>
      <c r="D24" s="21">
        <v>32.25895130512814</v>
      </c>
      <c r="E24" s="3"/>
    </row>
    <row r="25" spans="1:5" ht="18" customHeight="1">
      <c r="A25" s="19" t="s">
        <v>26</v>
      </c>
      <c r="B25" s="29">
        <v>163938.5987</v>
      </c>
      <c r="C25" s="29">
        <v>35006.886130000006</v>
      </c>
      <c r="D25" s="21">
        <v>21.35365704452615</v>
      </c>
      <c r="E25" s="3"/>
    </row>
    <row r="26" spans="1:5" ht="18" customHeight="1">
      <c r="A26" s="19" t="s">
        <v>13</v>
      </c>
      <c r="B26" s="30">
        <v>250276.72411</v>
      </c>
      <c r="C26" s="29">
        <v>45700.018670000005</v>
      </c>
      <c r="D26" s="21">
        <v>18.259795765072514</v>
      </c>
      <c r="E26" s="3"/>
    </row>
    <row r="27" spans="1:5" ht="18" customHeight="1">
      <c r="A27" s="19" t="s">
        <v>27</v>
      </c>
      <c r="B27" s="30">
        <v>1342.6953</v>
      </c>
      <c r="C27" s="29">
        <v>339.6035</v>
      </c>
      <c r="D27" s="21">
        <v>25.292670645380227</v>
      </c>
      <c r="E27" s="3"/>
    </row>
    <row r="28" spans="1:5" ht="18" customHeight="1">
      <c r="A28" s="19" t="s">
        <v>14</v>
      </c>
      <c r="B28" s="30">
        <v>1535875.38833</v>
      </c>
      <c r="C28" s="29">
        <v>648683.44306</v>
      </c>
      <c r="D28" s="21">
        <v>42.23542144036382</v>
      </c>
      <c r="E28" s="3"/>
    </row>
    <row r="29" spans="1:5" ht="18" customHeight="1">
      <c r="A29" s="19" t="s">
        <v>15</v>
      </c>
      <c r="B29" s="30">
        <v>165712.87191999998</v>
      </c>
      <c r="C29" s="29">
        <v>67763.69137</v>
      </c>
      <c r="D29" s="21">
        <v>40.89223159605477</v>
      </c>
      <c r="E29" s="3"/>
    </row>
    <row r="30" spans="1:5" ht="18" customHeight="1">
      <c r="A30" s="19" t="s">
        <v>16</v>
      </c>
      <c r="B30" s="29">
        <v>115229.85445999999</v>
      </c>
      <c r="C30" s="29">
        <v>55437.67625</v>
      </c>
      <c r="D30" s="21">
        <v>48.11051485727964</v>
      </c>
      <c r="E30" s="3"/>
    </row>
    <row r="31" spans="1:5" ht="18" customHeight="1">
      <c r="A31" s="19" t="s">
        <v>17</v>
      </c>
      <c r="B31" s="29">
        <v>71440.371</v>
      </c>
      <c r="C31" s="29">
        <v>31980.1</v>
      </c>
      <c r="D31" s="21">
        <v>44.764745132692546</v>
      </c>
      <c r="E31" s="3"/>
    </row>
    <row r="32" spans="1:5" ht="18" customHeight="1">
      <c r="A32" s="19" t="s">
        <v>18</v>
      </c>
      <c r="B32" s="29">
        <v>7471.8</v>
      </c>
      <c r="C32" s="29">
        <v>3805.6355</v>
      </c>
      <c r="D32" s="21">
        <v>50.93331593458068</v>
      </c>
      <c r="E32" s="3"/>
    </row>
    <row r="33" spans="1:5" ht="18" customHeight="1">
      <c r="A33" s="19" t="s">
        <v>19</v>
      </c>
      <c r="B33" s="29">
        <v>25521.2</v>
      </c>
      <c r="C33" s="29">
        <v>2450.98765</v>
      </c>
      <c r="D33" s="21">
        <v>9.603731995360718</v>
      </c>
      <c r="E33" s="3"/>
    </row>
    <row r="34" spans="1:4" s="4" customFormat="1" ht="28.5">
      <c r="A34" s="27" t="s">
        <v>20</v>
      </c>
      <c r="B34" s="14">
        <v>-122150.6</v>
      </c>
      <c r="C34" s="28">
        <v>-64435.96100999997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52</v>
      </c>
      <c r="B36" s="46"/>
      <c r="C36" s="46"/>
      <c r="D36" s="46"/>
    </row>
    <row r="37" spans="1:4" ht="36.7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33</v>
      </c>
      <c r="B39" s="47"/>
      <c r="C39" s="47"/>
      <c r="D39" s="47"/>
    </row>
  </sheetData>
  <sheetProtection/>
  <mergeCells count="7">
    <mergeCell ref="A36:D36"/>
    <mergeCell ref="A37:D37"/>
    <mergeCell ref="A39:D39"/>
    <mergeCell ref="A1:D1"/>
    <mergeCell ref="A2:D2"/>
    <mergeCell ref="A4:A5"/>
    <mergeCell ref="B4:B5"/>
  </mergeCells>
  <printOptions/>
  <pageMargins left="1.3779527559055118" right="0.2755905511811024" top="0.35433070866141736" bottom="0.31496062992125984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workbookViewId="0" topLeftCell="A14">
      <selection activeCell="G37" sqref="G37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53</v>
      </c>
      <c r="B1" s="43"/>
      <c r="C1" s="43"/>
      <c r="D1" s="43"/>
    </row>
    <row r="2" spans="1:4" s="12" customFormat="1" ht="43.5" customHeight="1">
      <c r="A2" s="44" t="s">
        <v>54</v>
      </c>
      <c r="B2" s="44"/>
      <c r="C2" s="44"/>
      <c r="D2" s="44"/>
    </row>
    <row r="3" spans="1:4" ht="7.5" customHeight="1">
      <c r="A3" s="9"/>
      <c r="B3" s="9"/>
      <c r="C3" s="9"/>
      <c r="D3" s="10" t="s">
        <v>32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55</v>
      </c>
      <c r="D5" s="35" t="s">
        <v>31</v>
      </c>
    </row>
    <row r="6" spans="1:4" s="2" customFormat="1" ht="24" customHeight="1">
      <c r="A6" s="13" t="s">
        <v>1</v>
      </c>
      <c r="B6" s="14">
        <v>2253771.5</v>
      </c>
      <c r="C6" s="14">
        <v>1033461.0760700002</v>
      </c>
      <c r="D6" s="15">
        <v>45.85474064562447</v>
      </c>
    </row>
    <row r="7" spans="1:4" s="2" customFormat="1" ht="30">
      <c r="A7" s="16" t="s">
        <v>28</v>
      </c>
      <c r="B7" s="17">
        <v>748590</v>
      </c>
      <c r="C7" s="17">
        <v>308800.85162000003</v>
      </c>
      <c r="D7" s="18">
        <v>41.2509987603361</v>
      </c>
    </row>
    <row r="8" spans="1:5" ht="18" customHeight="1">
      <c r="A8" s="19" t="s">
        <v>21</v>
      </c>
      <c r="B8" s="20">
        <v>538740</v>
      </c>
      <c r="C8" s="20">
        <v>210413.54733</v>
      </c>
      <c r="D8" s="21">
        <v>39.05660380331886</v>
      </c>
      <c r="E8" s="3"/>
    </row>
    <row r="9" spans="1:5" ht="30">
      <c r="A9" s="19" t="s">
        <v>2</v>
      </c>
      <c r="B9" s="20">
        <v>8188.7</v>
      </c>
      <c r="C9" s="20">
        <v>3196.63227</v>
      </c>
      <c r="D9" s="21">
        <v>39.03711541514526</v>
      </c>
      <c r="E9" s="3"/>
    </row>
    <row r="10" spans="1:5" ht="18" customHeight="1">
      <c r="A10" s="19" t="s">
        <v>3</v>
      </c>
      <c r="B10" s="20">
        <v>56132</v>
      </c>
      <c r="C10" s="20">
        <v>44852.53674</v>
      </c>
      <c r="D10" s="21">
        <v>79.9054670063422</v>
      </c>
      <c r="E10" s="3"/>
    </row>
    <row r="11" spans="1:5" ht="18" customHeight="1">
      <c r="A11" s="19" t="s">
        <v>4</v>
      </c>
      <c r="B11" s="20">
        <v>71000</v>
      </c>
      <c r="C11" s="20">
        <v>10848.60756</v>
      </c>
      <c r="D11" s="21">
        <v>15.27972895774648</v>
      </c>
      <c r="E11" s="3"/>
    </row>
    <row r="12" spans="1:5" ht="18" customHeight="1">
      <c r="A12" s="19" t="s">
        <v>5</v>
      </c>
      <c r="B12" s="20">
        <v>15320.6</v>
      </c>
      <c r="C12" s="20">
        <v>6534.072139999999</v>
      </c>
      <c r="D12" s="21">
        <v>42.64893111235852</v>
      </c>
      <c r="E12" s="3"/>
    </row>
    <row r="13" spans="1:5" ht="45" hidden="1">
      <c r="A13" s="19" t="s">
        <v>22</v>
      </c>
      <c r="B13" s="20"/>
      <c r="C13" s="20">
        <v>0.1864</v>
      </c>
      <c r="D13" s="21" t="e">
        <v>#DIV/0!</v>
      </c>
      <c r="E13" s="3"/>
    </row>
    <row r="14" spans="1:5" ht="45">
      <c r="A14" s="19" t="s">
        <v>23</v>
      </c>
      <c r="B14" s="20">
        <v>42832.7</v>
      </c>
      <c r="C14" s="20">
        <v>16595.734650000002</v>
      </c>
      <c r="D14" s="21">
        <v>38.74547868801174</v>
      </c>
      <c r="E14" s="3"/>
    </row>
    <row r="15" spans="1:5" ht="30">
      <c r="A15" s="19" t="s">
        <v>6</v>
      </c>
      <c r="B15" s="20">
        <v>4694.5</v>
      </c>
      <c r="C15" s="20">
        <v>2370.73929</v>
      </c>
      <c r="D15" s="21">
        <v>50.50035765257216</v>
      </c>
      <c r="E15" s="3"/>
    </row>
    <row r="16" spans="1:5" ht="30">
      <c r="A16" s="19" t="s">
        <v>24</v>
      </c>
      <c r="B16" s="22">
        <v>4529.4</v>
      </c>
      <c r="C16" s="20">
        <v>6871.51009</v>
      </c>
      <c r="D16" s="21">
        <v>151.7090583741776</v>
      </c>
      <c r="E16" s="3"/>
    </row>
    <row r="17" spans="1:5" ht="30">
      <c r="A17" s="19" t="s">
        <v>7</v>
      </c>
      <c r="B17" s="20">
        <v>2380.8</v>
      </c>
      <c r="C17" s="20">
        <v>1987.3486200000002</v>
      </c>
      <c r="D17" s="21">
        <v>83.473984375</v>
      </c>
      <c r="E17" s="3"/>
    </row>
    <row r="18" spans="1:5" ht="18" customHeight="1">
      <c r="A18" s="19" t="s">
        <v>8</v>
      </c>
      <c r="B18" s="20">
        <v>3052.8</v>
      </c>
      <c r="C18" s="20">
        <v>4426.49986</v>
      </c>
      <c r="D18" s="25">
        <v>144.99803000524108</v>
      </c>
      <c r="E18" s="3"/>
    </row>
    <row r="19" spans="1:5" ht="18" customHeight="1">
      <c r="A19" s="19" t="s">
        <v>9</v>
      </c>
      <c r="B19" s="20">
        <v>1718.5</v>
      </c>
      <c r="C19" s="20">
        <v>703.43667</v>
      </c>
      <c r="D19" s="21">
        <v>40.93317835321502</v>
      </c>
      <c r="E19" s="3"/>
    </row>
    <row r="20" spans="1:5" s="2" customFormat="1" ht="25.5" customHeight="1">
      <c r="A20" s="16" t="s">
        <v>10</v>
      </c>
      <c r="B20" s="17">
        <v>1505181.5</v>
      </c>
      <c r="C20" s="17">
        <v>724660.2244500001</v>
      </c>
      <c r="D20" s="23">
        <v>48.144374910932676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2576969.843149999</v>
      </c>
      <c r="C22" s="28">
        <v>1080527.5963599999</v>
      </c>
      <c r="D22" s="15">
        <v>41.930160697542355</v>
      </c>
      <c r="E22" s="7"/>
    </row>
    <row r="23" spans="1:5" ht="22.5" customHeight="1">
      <c r="A23" s="19" t="s">
        <v>25</v>
      </c>
      <c r="B23" s="29">
        <v>187249.10080000001</v>
      </c>
      <c r="C23" s="29">
        <v>66635.21846</v>
      </c>
      <c r="D23" s="21">
        <v>35.58640237806686</v>
      </c>
      <c r="E23" s="3"/>
    </row>
    <row r="24" spans="1:5" ht="22.5" customHeight="1">
      <c r="A24" s="19" t="s">
        <v>12</v>
      </c>
      <c r="B24" s="29">
        <v>18944.5</v>
      </c>
      <c r="C24" s="29">
        <v>7431.61371</v>
      </c>
      <c r="D24" s="21">
        <v>39.228344427142446</v>
      </c>
      <c r="E24" s="3"/>
    </row>
    <row r="25" spans="1:5" ht="22.5" customHeight="1">
      <c r="A25" s="19" t="s">
        <v>26</v>
      </c>
      <c r="B25" s="29">
        <v>182315.16869999998</v>
      </c>
      <c r="C25" s="29">
        <v>38642.32986</v>
      </c>
      <c r="D25" s="21">
        <v>21.195345475387207</v>
      </c>
      <c r="E25" s="3"/>
    </row>
    <row r="26" spans="1:5" ht="22.5" customHeight="1">
      <c r="A26" s="19" t="s">
        <v>13</v>
      </c>
      <c r="B26" s="30">
        <v>250276.72411</v>
      </c>
      <c r="C26" s="29">
        <v>51673.20796</v>
      </c>
      <c r="D26" s="21">
        <v>20.646429724439308</v>
      </c>
      <c r="E26" s="3"/>
    </row>
    <row r="27" spans="1:5" ht="22.5" customHeight="1">
      <c r="A27" s="19" t="s">
        <v>27</v>
      </c>
      <c r="B27" s="30">
        <v>1342.6953</v>
      </c>
      <c r="C27" s="29">
        <v>429.6035</v>
      </c>
      <c r="D27" s="21">
        <v>31.99560615129881</v>
      </c>
      <c r="E27" s="3"/>
    </row>
    <row r="28" spans="1:5" ht="22.5" customHeight="1">
      <c r="A28" s="19" t="s">
        <v>14</v>
      </c>
      <c r="B28" s="30">
        <v>1545167.1313699998</v>
      </c>
      <c r="C28" s="29">
        <v>733520.89643</v>
      </c>
      <c r="D28" s="21">
        <v>47.471945366818304</v>
      </c>
      <c r="E28" s="3"/>
    </row>
    <row r="29" spans="1:5" ht="22.5" customHeight="1">
      <c r="A29" s="19" t="s">
        <v>15</v>
      </c>
      <c r="B29" s="30">
        <v>168412.87191999998</v>
      </c>
      <c r="C29" s="29">
        <v>71255.05715000001</v>
      </c>
      <c r="D29" s="21">
        <v>42.30974529301289</v>
      </c>
      <c r="E29" s="3"/>
    </row>
    <row r="30" spans="1:5" ht="22.5" customHeight="1">
      <c r="A30" s="19" t="s">
        <v>16</v>
      </c>
      <c r="B30" s="29">
        <v>116933.27995</v>
      </c>
      <c r="C30" s="29">
        <v>68021.075</v>
      </c>
      <c r="D30" s="21">
        <v>58.170843261290045</v>
      </c>
      <c r="E30" s="3"/>
    </row>
    <row r="31" spans="1:5" ht="22.5" customHeight="1">
      <c r="A31" s="19" t="s">
        <v>17</v>
      </c>
      <c r="B31" s="29">
        <v>73335.371</v>
      </c>
      <c r="C31" s="29">
        <v>35859.9</v>
      </c>
      <c r="D31" s="21">
        <v>48.89850492472452</v>
      </c>
      <c r="E31" s="3"/>
    </row>
    <row r="32" spans="1:5" ht="22.5" customHeight="1">
      <c r="A32" s="19" t="s">
        <v>18</v>
      </c>
      <c r="B32" s="29">
        <v>7471.8</v>
      </c>
      <c r="C32" s="29">
        <v>3912.0355</v>
      </c>
      <c r="D32" s="21">
        <v>52.35733692015311</v>
      </c>
      <c r="E32" s="3"/>
    </row>
    <row r="33" spans="1:5" ht="22.5" customHeight="1">
      <c r="A33" s="19" t="s">
        <v>19</v>
      </c>
      <c r="B33" s="29">
        <v>25521.2</v>
      </c>
      <c r="C33" s="29">
        <v>3146.65879</v>
      </c>
      <c r="D33" s="21">
        <v>12.329587911226744</v>
      </c>
      <c r="E33" s="3"/>
    </row>
    <row r="34" spans="1:4" s="4" customFormat="1" ht="28.5">
      <c r="A34" s="27" t="s">
        <v>20</v>
      </c>
      <c r="B34" s="14">
        <v>-122150.6</v>
      </c>
      <c r="C34" s="28">
        <v>-47066.520289999666</v>
      </c>
      <c r="D34" s="15"/>
    </row>
    <row r="35" spans="1:4" ht="2.25" customHeight="1">
      <c r="A35" s="31"/>
      <c r="B35" s="32"/>
      <c r="C35" s="32"/>
      <c r="D35" s="32"/>
    </row>
    <row r="36" spans="1:4" ht="72.75" customHeight="1">
      <c r="A36" s="46" t="s">
        <v>56</v>
      </c>
      <c r="B36" s="46"/>
      <c r="C36" s="46"/>
      <c r="D36" s="46"/>
    </row>
    <row r="37" spans="1:4" ht="36.7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33</v>
      </c>
      <c r="B39" s="47"/>
      <c r="C39" s="47"/>
      <c r="D39" s="47"/>
    </row>
  </sheetData>
  <sheetProtection/>
  <mergeCells count="7">
    <mergeCell ref="A36:D36"/>
    <mergeCell ref="A37:D37"/>
    <mergeCell ref="A39:D39"/>
    <mergeCell ref="A1:D1"/>
    <mergeCell ref="A2:D2"/>
    <mergeCell ref="A4:A5"/>
    <mergeCell ref="B4:B5"/>
  </mergeCells>
  <printOptions/>
  <pageMargins left="1.3779527559055118" right="0.2755905511811024" top="0.35433070866141736" bottom="0.31496062992125984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workbookViewId="0" topLeftCell="A28">
      <selection activeCell="C11" sqref="C11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57</v>
      </c>
      <c r="B1" s="43"/>
      <c r="C1" s="43"/>
      <c r="D1" s="43"/>
    </row>
    <row r="2" spans="1:4" s="12" customFormat="1" ht="43.5" customHeight="1">
      <c r="A2" s="44" t="s">
        <v>58</v>
      </c>
      <c r="B2" s="44"/>
      <c r="C2" s="44"/>
      <c r="D2" s="44"/>
    </row>
    <row r="3" spans="1:4" ht="7.5" customHeight="1">
      <c r="A3" s="9"/>
      <c r="B3" s="9"/>
      <c r="C3" s="9"/>
      <c r="D3" s="10" t="s">
        <v>32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59</v>
      </c>
      <c r="D5" s="35" t="s">
        <v>31</v>
      </c>
    </row>
    <row r="6" spans="1:4" s="2" customFormat="1" ht="24" customHeight="1">
      <c r="A6" s="13" t="s">
        <v>1</v>
      </c>
      <c r="B6" s="14">
        <v>2253771.5</v>
      </c>
      <c r="C6" s="14">
        <v>1280603.17013</v>
      </c>
      <c r="D6" s="15">
        <v>56.8204527446549</v>
      </c>
    </row>
    <row r="7" spans="1:4" s="2" customFormat="1" ht="30">
      <c r="A7" s="16" t="s">
        <v>28</v>
      </c>
      <c r="B7" s="17">
        <v>748590</v>
      </c>
      <c r="C7" s="17">
        <v>366237.0929299999</v>
      </c>
      <c r="D7" s="18">
        <v>48.92358873749315</v>
      </c>
    </row>
    <row r="8" spans="1:5" ht="18" customHeight="1">
      <c r="A8" s="19" t="s">
        <v>21</v>
      </c>
      <c r="B8" s="20">
        <v>538740</v>
      </c>
      <c r="C8" s="20">
        <v>252477.34613</v>
      </c>
      <c r="D8" s="21">
        <v>46.86441439841111</v>
      </c>
      <c r="E8" s="3"/>
    </row>
    <row r="9" spans="1:5" ht="30">
      <c r="A9" s="19" t="s">
        <v>2</v>
      </c>
      <c r="B9" s="20">
        <v>8188.7</v>
      </c>
      <c r="C9" s="20">
        <v>3852.3147200000003</v>
      </c>
      <c r="D9" s="21">
        <v>47.044277113583355</v>
      </c>
      <c r="E9" s="3"/>
    </row>
    <row r="10" spans="1:5" ht="18" customHeight="1">
      <c r="A10" s="19" t="s">
        <v>3</v>
      </c>
      <c r="B10" s="20">
        <v>56132</v>
      </c>
      <c r="C10" s="20">
        <v>47371.78165999999</v>
      </c>
      <c r="D10" s="21">
        <v>84.3935396208936</v>
      </c>
      <c r="E10" s="3"/>
    </row>
    <row r="11" spans="1:5" ht="18" customHeight="1">
      <c r="A11" s="19" t="s">
        <v>4</v>
      </c>
      <c r="B11" s="20">
        <v>71000</v>
      </c>
      <c r="C11" s="20">
        <v>11965.561810000001</v>
      </c>
      <c r="D11" s="21">
        <v>16.85290395774648</v>
      </c>
      <c r="E11" s="3"/>
    </row>
    <row r="12" spans="1:5" ht="18" customHeight="1">
      <c r="A12" s="19" t="s">
        <v>5</v>
      </c>
      <c r="B12" s="20">
        <v>15320.6</v>
      </c>
      <c r="C12" s="20">
        <v>7779.981</v>
      </c>
      <c r="D12" s="21">
        <v>50.78117697740297</v>
      </c>
      <c r="E12" s="3"/>
    </row>
    <row r="13" spans="1:5" ht="45">
      <c r="A13" s="19" t="s">
        <v>22</v>
      </c>
      <c r="B13" s="20" t="s">
        <v>60</v>
      </c>
      <c r="C13" s="20">
        <v>0.1864</v>
      </c>
      <c r="D13" s="21" t="s">
        <v>60</v>
      </c>
      <c r="E13" s="3"/>
    </row>
    <row r="14" spans="1:5" ht="45">
      <c r="A14" s="19" t="s">
        <v>23</v>
      </c>
      <c r="B14" s="20">
        <v>42832.7</v>
      </c>
      <c r="C14" s="20">
        <v>20351.18642</v>
      </c>
      <c r="D14" s="21">
        <v>47.5132000084048</v>
      </c>
      <c r="E14" s="3"/>
    </row>
    <row r="15" spans="1:5" ht="30">
      <c r="A15" s="19" t="s">
        <v>6</v>
      </c>
      <c r="B15" s="22">
        <v>4694.5</v>
      </c>
      <c r="C15" s="20">
        <v>2377.7348700000002</v>
      </c>
      <c r="D15" s="21">
        <v>50.64937416125254</v>
      </c>
      <c r="E15" s="3"/>
    </row>
    <row r="16" spans="1:5" ht="30">
      <c r="A16" s="19" t="s">
        <v>24</v>
      </c>
      <c r="B16" s="22">
        <v>4529.4</v>
      </c>
      <c r="C16" s="20">
        <v>6919.58014</v>
      </c>
      <c r="D16" s="21">
        <v>152.77034794895573</v>
      </c>
      <c r="E16" s="3"/>
    </row>
    <row r="17" spans="1:5" ht="30">
      <c r="A17" s="19" t="s">
        <v>7</v>
      </c>
      <c r="B17" s="20">
        <v>2380.8</v>
      </c>
      <c r="C17" s="20">
        <v>6502.30569</v>
      </c>
      <c r="D17" s="21">
        <v>273.114318296371</v>
      </c>
      <c r="E17" s="3"/>
    </row>
    <row r="18" spans="1:5" ht="18" customHeight="1">
      <c r="A18" s="19" t="s">
        <v>8</v>
      </c>
      <c r="B18" s="20">
        <v>3052.8</v>
      </c>
      <c r="C18" s="20">
        <v>4698.13187</v>
      </c>
      <c r="D18" s="25">
        <v>153.89582907494759</v>
      </c>
      <c r="E18" s="3"/>
    </row>
    <row r="19" spans="1:5" ht="18" customHeight="1">
      <c r="A19" s="19" t="s">
        <v>9</v>
      </c>
      <c r="B19" s="20">
        <v>1718.5</v>
      </c>
      <c r="C19" s="20">
        <v>1940.9822199999999</v>
      </c>
      <c r="D19" s="21">
        <v>112.94630317137037</v>
      </c>
      <c r="E19" s="3"/>
    </row>
    <row r="20" spans="1:5" s="2" customFormat="1" ht="25.5" customHeight="1">
      <c r="A20" s="16" t="s">
        <v>10</v>
      </c>
      <c r="B20" s="17">
        <v>1505181.5</v>
      </c>
      <c r="C20" s="17">
        <v>914366.0772</v>
      </c>
      <c r="D20" s="23">
        <v>60.747895001366956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2580557.900149999</v>
      </c>
      <c r="C22" s="28">
        <v>1364506.1425899998</v>
      </c>
      <c r="D22" s="15">
        <v>52.876400971692426</v>
      </c>
      <c r="E22" s="7"/>
    </row>
    <row r="23" spans="1:5" ht="18" customHeight="1">
      <c r="A23" s="19" t="s">
        <v>25</v>
      </c>
      <c r="B23" s="29">
        <v>187861.20080000002</v>
      </c>
      <c r="C23" s="29">
        <v>82786.14132</v>
      </c>
      <c r="D23" s="21">
        <v>44.06771646697575</v>
      </c>
      <c r="E23" s="3"/>
    </row>
    <row r="24" spans="1:5" ht="18" customHeight="1">
      <c r="A24" s="19" t="s">
        <v>12</v>
      </c>
      <c r="B24" s="29">
        <v>19057.557</v>
      </c>
      <c r="C24" s="29">
        <v>8923.45912</v>
      </c>
      <c r="D24" s="21">
        <v>46.823730449815784</v>
      </c>
      <c r="E24" s="3"/>
    </row>
    <row r="25" spans="1:5" ht="18" customHeight="1">
      <c r="A25" s="19" t="s">
        <v>26</v>
      </c>
      <c r="B25" s="29">
        <v>183849.66869999998</v>
      </c>
      <c r="C25" s="29">
        <v>51623.27986</v>
      </c>
      <c r="D25" s="21">
        <v>28.07907146367352</v>
      </c>
      <c r="E25" s="3"/>
    </row>
    <row r="26" spans="1:5" ht="18" customHeight="1">
      <c r="A26" s="19" t="s">
        <v>13</v>
      </c>
      <c r="B26" s="30">
        <v>251206.82411000002</v>
      </c>
      <c r="C26" s="29">
        <v>62689.1777</v>
      </c>
      <c r="D26" s="21">
        <v>24.955204908187238</v>
      </c>
      <c r="E26" s="3"/>
    </row>
    <row r="27" spans="1:5" ht="18" customHeight="1">
      <c r="A27" s="19" t="s">
        <v>27</v>
      </c>
      <c r="B27" s="30">
        <v>1342.6953</v>
      </c>
      <c r="C27" s="29">
        <v>519.6035</v>
      </c>
      <c r="D27" s="21">
        <v>38.69854165721739</v>
      </c>
      <c r="E27" s="3"/>
    </row>
    <row r="28" spans="1:5" ht="18" customHeight="1">
      <c r="A28" s="19" t="s">
        <v>14</v>
      </c>
      <c r="B28" s="30">
        <v>1547338.93137</v>
      </c>
      <c r="C28" s="29">
        <v>941009.99921</v>
      </c>
      <c r="D28" s="21">
        <v>60.81473038210435</v>
      </c>
      <c r="E28" s="3"/>
    </row>
    <row r="29" spans="1:5" ht="18" customHeight="1">
      <c r="A29" s="19" t="s">
        <v>15</v>
      </c>
      <c r="B29" s="30">
        <v>168891.57192</v>
      </c>
      <c r="C29" s="29">
        <v>90961.02528</v>
      </c>
      <c r="D29" s="21">
        <v>53.85764620811637</v>
      </c>
      <c r="E29" s="3"/>
    </row>
    <row r="30" spans="1:5" ht="18" customHeight="1">
      <c r="A30" s="19" t="s">
        <v>16</v>
      </c>
      <c r="B30" s="29">
        <v>116933.27995</v>
      </c>
      <c r="C30" s="29">
        <v>76011.89359</v>
      </c>
      <c r="D30" s="21">
        <v>65.00449967922071</v>
      </c>
      <c r="E30" s="3"/>
    </row>
    <row r="31" spans="1:5" ht="18" customHeight="1">
      <c r="A31" s="19" t="s">
        <v>17</v>
      </c>
      <c r="B31" s="29">
        <v>73335.371</v>
      </c>
      <c r="C31" s="29">
        <v>41617.48182</v>
      </c>
      <c r="D31" s="21">
        <v>56.74953470951964</v>
      </c>
      <c r="E31" s="3"/>
    </row>
    <row r="32" spans="1:5" ht="18" customHeight="1">
      <c r="A32" s="19" t="s">
        <v>18</v>
      </c>
      <c r="B32" s="29">
        <v>7471.8</v>
      </c>
      <c r="C32" s="29">
        <v>4662.4355</v>
      </c>
      <c r="D32" s="21">
        <v>62.4004322920849</v>
      </c>
      <c r="E32" s="3"/>
    </row>
    <row r="33" spans="1:5" ht="18" customHeight="1">
      <c r="A33" s="19" t="s">
        <v>19</v>
      </c>
      <c r="B33" s="29">
        <v>23269</v>
      </c>
      <c r="C33" s="29">
        <v>3701.64569</v>
      </c>
      <c r="D33" s="21">
        <v>15.908056598908416</v>
      </c>
      <c r="E33" s="3"/>
    </row>
    <row r="34" spans="1:4" s="4" customFormat="1" ht="28.5">
      <c r="A34" s="27" t="s">
        <v>20</v>
      </c>
      <c r="B34" s="14">
        <v>-123928.6</v>
      </c>
      <c r="C34" s="28">
        <v>-83902.97245999984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61</v>
      </c>
      <c r="B36" s="46"/>
      <c r="C36" s="46"/>
      <c r="D36" s="46"/>
    </row>
    <row r="37" spans="1:4" ht="36.7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33</v>
      </c>
      <c r="B39" s="47"/>
      <c r="C39" s="47"/>
      <c r="D39" s="47"/>
    </row>
  </sheetData>
  <sheetProtection/>
  <mergeCells count="7">
    <mergeCell ref="A39:D39"/>
    <mergeCell ref="A36:D36"/>
    <mergeCell ref="A37:D37"/>
    <mergeCell ref="A1:D1"/>
    <mergeCell ref="A2:D2"/>
    <mergeCell ref="A4:A5"/>
    <mergeCell ref="B4:B5"/>
  </mergeCells>
  <printOptions/>
  <pageMargins left="1.3779527559055118" right="0.2755905511811024" top="0.35433070866141736" bottom="0.31496062992125984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workbookViewId="0" topLeftCell="A13">
      <selection activeCell="G13" sqref="G13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65</v>
      </c>
      <c r="B1" s="43"/>
      <c r="C1" s="43"/>
      <c r="D1" s="43"/>
    </row>
    <row r="2" spans="1:4" s="12" customFormat="1" ht="43.5" customHeight="1">
      <c r="A2" s="44" t="s">
        <v>64</v>
      </c>
      <c r="B2" s="44"/>
      <c r="C2" s="44"/>
      <c r="D2" s="44"/>
    </row>
    <row r="3" spans="1:4" ht="7.5" customHeight="1">
      <c r="A3" s="9"/>
      <c r="B3" s="9"/>
      <c r="C3" s="9"/>
      <c r="D3" s="10" t="s">
        <v>32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63</v>
      </c>
      <c r="D5" s="35" t="s">
        <v>31</v>
      </c>
    </row>
    <row r="6" spans="1:4" s="2" customFormat="1" ht="24" customHeight="1">
      <c r="A6" s="13" t="s">
        <v>1</v>
      </c>
      <c r="B6" s="14">
        <v>2253771.5</v>
      </c>
      <c r="C6" s="14">
        <v>1450035.43187</v>
      </c>
      <c r="D6" s="15">
        <v>64.33817411703005</v>
      </c>
    </row>
    <row r="7" spans="1:4" s="2" customFormat="1" ht="30">
      <c r="A7" s="16" t="s">
        <v>28</v>
      </c>
      <c r="B7" s="17">
        <v>748590</v>
      </c>
      <c r="C7" s="17">
        <v>421600.96797999996</v>
      </c>
      <c r="D7" s="18">
        <v>56.31934276172537</v>
      </c>
    </row>
    <row r="8" spans="1:5" ht="18" customHeight="1">
      <c r="A8" s="19" t="s">
        <v>21</v>
      </c>
      <c r="B8" s="20">
        <v>538740</v>
      </c>
      <c r="C8" s="20">
        <v>288415.28154</v>
      </c>
      <c r="D8" s="21">
        <v>53.535152678471995</v>
      </c>
      <c r="E8" s="3"/>
    </row>
    <row r="9" spans="1:5" ht="30">
      <c r="A9" s="19" t="s">
        <v>2</v>
      </c>
      <c r="B9" s="20">
        <v>8188.7</v>
      </c>
      <c r="C9" s="20">
        <v>4561.86413</v>
      </c>
      <c r="D9" s="21">
        <v>55.709259467314716</v>
      </c>
      <c r="E9" s="3"/>
    </row>
    <row r="10" spans="1:5" ht="18" customHeight="1">
      <c r="A10" s="19" t="s">
        <v>3</v>
      </c>
      <c r="B10" s="20">
        <v>56132</v>
      </c>
      <c r="C10" s="20">
        <v>55569.59378</v>
      </c>
      <c r="D10" s="21">
        <v>98.99806488277632</v>
      </c>
      <c r="E10" s="3"/>
    </row>
    <row r="11" spans="1:5" ht="18" customHeight="1">
      <c r="A11" s="19" t="s">
        <v>4</v>
      </c>
      <c r="B11" s="20">
        <v>71000</v>
      </c>
      <c r="C11" s="20">
        <v>13980.24559</v>
      </c>
      <c r="D11" s="21">
        <v>19.690486746478875</v>
      </c>
      <c r="E11" s="3"/>
    </row>
    <row r="12" spans="1:5" ht="18" customHeight="1">
      <c r="A12" s="19" t="s">
        <v>5</v>
      </c>
      <c r="B12" s="20">
        <v>15320.6</v>
      </c>
      <c r="C12" s="20">
        <v>8914.89436</v>
      </c>
      <c r="D12" s="21">
        <v>58.188937508974846</v>
      </c>
      <c r="E12" s="3"/>
    </row>
    <row r="13" spans="1:5" ht="45">
      <c r="A13" s="19" t="s">
        <v>22</v>
      </c>
      <c r="B13" s="20" t="s">
        <v>60</v>
      </c>
      <c r="C13" s="20">
        <v>0.1864</v>
      </c>
      <c r="D13" s="21" t="s">
        <v>60</v>
      </c>
      <c r="E13" s="3"/>
    </row>
    <row r="14" spans="1:5" ht="45">
      <c r="A14" s="19" t="s">
        <v>23</v>
      </c>
      <c r="B14" s="20">
        <v>42832.7</v>
      </c>
      <c r="C14" s="20">
        <v>25926.90551</v>
      </c>
      <c r="D14" s="21">
        <v>60.530635495777766</v>
      </c>
      <c r="E14" s="3"/>
    </row>
    <row r="15" spans="1:5" ht="30">
      <c r="A15" s="19" t="s">
        <v>6</v>
      </c>
      <c r="B15" s="20">
        <v>4694.5</v>
      </c>
      <c r="C15" s="20">
        <v>2544.0191800000002</v>
      </c>
      <c r="D15" s="21">
        <v>54.1914832250506</v>
      </c>
      <c r="E15" s="3"/>
    </row>
    <row r="16" spans="1:5" ht="30">
      <c r="A16" s="19" t="s">
        <v>24</v>
      </c>
      <c r="B16" s="22">
        <v>4529.4</v>
      </c>
      <c r="C16" s="20">
        <v>7002.012650000001</v>
      </c>
      <c r="D16" s="21">
        <v>154.59029120854862</v>
      </c>
      <c r="E16" s="3"/>
    </row>
    <row r="17" spans="1:5" ht="30">
      <c r="A17" s="19" t="s">
        <v>7</v>
      </c>
      <c r="B17" s="20">
        <v>2380.8</v>
      </c>
      <c r="C17" s="20">
        <v>7263.56461</v>
      </c>
      <c r="D17" s="21">
        <v>305.0892393313172</v>
      </c>
      <c r="E17" s="3"/>
    </row>
    <row r="18" spans="1:5" ht="18" customHeight="1">
      <c r="A18" s="19" t="s">
        <v>8</v>
      </c>
      <c r="B18" s="20">
        <v>3052.8</v>
      </c>
      <c r="C18" s="20">
        <v>5119.17821</v>
      </c>
      <c r="D18" s="25">
        <v>167.68796547431864</v>
      </c>
      <c r="E18" s="3"/>
    </row>
    <row r="19" spans="1:5" ht="18" customHeight="1">
      <c r="A19" s="19" t="s">
        <v>9</v>
      </c>
      <c r="B19" s="20">
        <v>1718.5</v>
      </c>
      <c r="C19" s="20">
        <v>2303.22202</v>
      </c>
      <c r="D19" s="21">
        <v>134.02513936572595</v>
      </c>
      <c r="E19" s="3"/>
    </row>
    <row r="20" spans="1:5" s="2" customFormat="1" ht="25.5" customHeight="1">
      <c r="A20" s="16" t="s">
        <v>10</v>
      </c>
      <c r="B20" s="17">
        <v>1505181.5</v>
      </c>
      <c r="C20" s="17">
        <v>1028434.46389</v>
      </c>
      <c r="D20" s="23">
        <v>68.3262758604195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2575904.1852399996</v>
      </c>
      <c r="C22" s="28">
        <v>1546453.7634999997</v>
      </c>
      <c r="D22" s="15">
        <v>60.03537601907794</v>
      </c>
      <c r="E22" s="7"/>
    </row>
    <row r="23" spans="1:5" ht="18" customHeight="1">
      <c r="A23" s="19" t="s">
        <v>25</v>
      </c>
      <c r="B23" s="29">
        <v>187861.20080000002</v>
      </c>
      <c r="C23" s="29">
        <v>96773.93809000001</v>
      </c>
      <c r="D23" s="21">
        <v>51.513531095240396</v>
      </c>
      <c r="E23" s="3"/>
    </row>
    <row r="24" spans="1:5" ht="18" customHeight="1">
      <c r="A24" s="19" t="s">
        <v>12</v>
      </c>
      <c r="B24" s="29">
        <v>19057.557</v>
      </c>
      <c r="C24" s="29">
        <v>10276.446689999999</v>
      </c>
      <c r="D24" s="21">
        <v>53.92321109153707</v>
      </c>
      <c r="E24" s="3"/>
    </row>
    <row r="25" spans="1:5" ht="18" customHeight="1">
      <c r="A25" s="19" t="s">
        <v>26</v>
      </c>
      <c r="B25" s="29">
        <v>174317.9387</v>
      </c>
      <c r="C25" s="29">
        <v>61908.17986</v>
      </c>
      <c r="D25" s="21">
        <v>35.51452037678323</v>
      </c>
      <c r="E25" s="3"/>
    </row>
    <row r="26" spans="1:5" ht="18" customHeight="1">
      <c r="A26" s="19" t="s">
        <v>13</v>
      </c>
      <c r="B26" s="30">
        <v>251206.82411000002</v>
      </c>
      <c r="C26" s="29">
        <v>81399.32214</v>
      </c>
      <c r="D26" s="21">
        <v>32.40330848032869</v>
      </c>
      <c r="E26" s="3"/>
    </row>
    <row r="27" spans="1:5" ht="18" customHeight="1">
      <c r="A27" s="19" t="s">
        <v>27</v>
      </c>
      <c r="B27" s="30">
        <v>1342.6953</v>
      </c>
      <c r="C27" s="29">
        <v>609.6035</v>
      </c>
      <c r="D27" s="21">
        <v>45.40147716313597</v>
      </c>
      <c r="E27" s="3"/>
    </row>
    <row r="28" spans="1:5" ht="18" customHeight="1">
      <c r="A28" s="19" t="s">
        <v>14</v>
      </c>
      <c r="B28" s="30">
        <v>1549679.74137</v>
      </c>
      <c r="C28" s="29">
        <v>1047233.9223099999</v>
      </c>
      <c r="D28" s="21">
        <v>67.5774416063663</v>
      </c>
      <c r="E28" s="3"/>
    </row>
    <row r="29" spans="1:5" ht="18" customHeight="1">
      <c r="A29" s="19" t="s">
        <v>15</v>
      </c>
      <c r="B29" s="30">
        <v>168891.57192</v>
      </c>
      <c r="C29" s="29">
        <v>110055.29068</v>
      </c>
      <c r="D29" s="21">
        <v>65.16328164210032</v>
      </c>
      <c r="E29" s="3"/>
    </row>
    <row r="30" spans="1:5" ht="18" customHeight="1">
      <c r="A30" s="19" t="s">
        <v>16</v>
      </c>
      <c r="B30" s="29">
        <v>119470.48504</v>
      </c>
      <c r="C30" s="29">
        <v>79953.74525</v>
      </c>
      <c r="D30" s="21">
        <v>66.92342901531758</v>
      </c>
      <c r="E30" s="3"/>
    </row>
    <row r="31" spans="1:5" ht="18" customHeight="1">
      <c r="A31" s="19" t="s">
        <v>17</v>
      </c>
      <c r="B31" s="29">
        <v>73335.371</v>
      </c>
      <c r="C31" s="29">
        <v>48662.14012</v>
      </c>
      <c r="D31" s="21">
        <v>66.35562001861284</v>
      </c>
      <c r="E31" s="3"/>
    </row>
    <row r="32" spans="1:5" ht="18" customHeight="1">
      <c r="A32" s="19" t="s">
        <v>18</v>
      </c>
      <c r="B32" s="29">
        <v>7471.8</v>
      </c>
      <c r="C32" s="29">
        <v>5213.9355</v>
      </c>
      <c r="D32" s="21">
        <v>69.78151850959607</v>
      </c>
      <c r="E32" s="3"/>
    </row>
    <row r="33" spans="1:5" ht="18" customHeight="1">
      <c r="A33" s="19" t="s">
        <v>19</v>
      </c>
      <c r="B33" s="29">
        <v>23269</v>
      </c>
      <c r="C33" s="29">
        <v>4367.2393600000005</v>
      </c>
      <c r="D33" s="21">
        <v>18.768487515578666</v>
      </c>
      <c r="E33" s="3"/>
    </row>
    <row r="34" spans="1:4" s="4" customFormat="1" ht="28.5">
      <c r="A34" s="27" t="s">
        <v>20</v>
      </c>
      <c r="B34" s="14">
        <v>-123928.6</v>
      </c>
      <c r="C34" s="28">
        <v>-96418.33162999968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62</v>
      </c>
      <c r="B36" s="46"/>
      <c r="C36" s="46"/>
      <c r="D36" s="46"/>
    </row>
    <row r="37" spans="1:4" ht="36.7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33</v>
      </c>
      <c r="B39" s="47"/>
      <c r="C39" s="47"/>
      <c r="D39" s="47"/>
    </row>
  </sheetData>
  <sheetProtection/>
  <mergeCells count="7">
    <mergeCell ref="A1:D1"/>
    <mergeCell ref="A2:D2"/>
    <mergeCell ref="A4:A5"/>
    <mergeCell ref="B4:B5"/>
    <mergeCell ref="A39:D39"/>
    <mergeCell ref="A36:D36"/>
    <mergeCell ref="A37:D37"/>
  </mergeCells>
  <printOptions/>
  <pageMargins left="1.3779527559055118" right="0.2755905511811024" top="0.35433070866141736" bottom="0.31496062992125984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="110" zoomScaleNormal="110" workbookViewId="0" topLeftCell="A13">
      <selection activeCell="B25" sqref="B25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70</v>
      </c>
      <c r="B1" s="43"/>
      <c r="C1" s="43"/>
      <c r="D1" s="43"/>
    </row>
    <row r="2" spans="1:4" s="12" customFormat="1" ht="43.5" customHeight="1">
      <c r="A2" s="44" t="s">
        <v>69</v>
      </c>
      <c r="B2" s="44"/>
      <c r="C2" s="44"/>
      <c r="D2" s="44"/>
    </row>
    <row r="3" spans="1:4" ht="7.5" customHeight="1">
      <c r="A3" s="9"/>
      <c r="B3" s="9"/>
      <c r="C3" s="9"/>
      <c r="D3" s="10" t="s">
        <v>68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67</v>
      </c>
      <c r="D5" s="35" t="s">
        <v>31</v>
      </c>
    </row>
    <row r="6" spans="1:4" s="2" customFormat="1" ht="24" customHeight="1">
      <c r="A6" s="13" t="s">
        <v>1</v>
      </c>
      <c r="B6" s="14">
        <v>2257837.3</v>
      </c>
      <c r="C6" s="14">
        <v>1711798.44961</v>
      </c>
      <c r="D6" s="15">
        <v>75.81584596950366</v>
      </c>
    </row>
    <row r="7" spans="1:4" s="2" customFormat="1" ht="30">
      <c r="A7" s="16" t="s">
        <v>28</v>
      </c>
      <c r="B7" s="17">
        <v>752655.8</v>
      </c>
      <c r="C7" s="17">
        <v>470293.97138999996</v>
      </c>
      <c r="D7" s="18">
        <v>62.48460071522732</v>
      </c>
    </row>
    <row r="8" spans="1:5" ht="18" customHeight="1">
      <c r="A8" s="19" t="s">
        <v>21</v>
      </c>
      <c r="B8" s="20">
        <v>538740</v>
      </c>
      <c r="C8" s="20">
        <v>327424.74942</v>
      </c>
      <c r="D8" s="21">
        <v>60.776023577235776</v>
      </c>
      <c r="E8" s="3"/>
    </row>
    <row r="9" spans="1:5" ht="30">
      <c r="A9" s="19" t="s">
        <v>2</v>
      </c>
      <c r="B9" s="20">
        <v>8188.7</v>
      </c>
      <c r="C9" s="20">
        <v>5276.60416</v>
      </c>
      <c r="D9" s="21">
        <v>64.43762941614663</v>
      </c>
      <c r="E9" s="3"/>
    </row>
    <row r="10" spans="1:5" ht="18" customHeight="1">
      <c r="A10" s="19" t="s">
        <v>3</v>
      </c>
      <c r="B10" s="20">
        <v>56132</v>
      </c>
      <c r="C10" s="20">
        <v>57175.84708</v>
      </c>
      <c r="D10" s="21">
        <v>101.85962923109813</v>
      </c>
      <c r="E10" s="3"/>
    </row>
    <row r="11" spans="1:5" ht="18" customHeight="1">
      <c r="A11" s="19" t="s">
        <v>4</v>
      </c>
      <c r="B11" s="20">
        <v>71300.8</v>
      </c>
      <c r="C11" s="20">
        <v>15117.47559</v>
      </c>
      <c r="D11" s="21">
        <v>21.202392666000943</v>
      </c>
      <c r="E11" s="3"/>
    </row>
    <row r="12" spans="1:5" ht="18" customHeight="1">
      <c r="A12" s="19" t="s">
        <v>5</v>
      </c>
      <c r="B12" s="20">
        <v>15320.6</v>
      </c>
      <c r="C12" s="20">
        <v>10495.56943</v>
      </c>
      <c r="D12" s="21">
        <v>68.50625582548986</v>
      </c>
      <c r="E12" s="3"/>
    </row>
    <row r="13" spans="1:5" ht="45">
      <c r="A13" s="19" t="s">
        <v>22</v>
      </c>
      <c r="B13" s="20" t="s">
        <v>60</v>
      </c>
      <c r="C13" s="20">
        <v>-0.01776</v>
      </c>
      <c r="D13" s="21" t="s">
        <v>60</v>
      </c>
      <c r="E13" s="3"/>
    </row>
    <row r="14" spans="1:5" ht="45">
      <c r="A14" s="19" t="s">
        <v>23</v>
      </c>
      <c r="B14" s="20">
        <v>44551.2</v>
      </c>
      <c r="C14" s="20">
        <v>31114.81208</v>
      </c>
      <c r="D14" s="21">
        <v>69.84057013054642</v>
      </c>
      <c r="E14" s="3"/>
    </row>
    <row r="15" spans="1:5" ht="30">
      <c r="A15" s="19" t="s">
        <v>6</v>
      </c>
      <c r="B15" s="20">
        <v>4694.5</v>
      </c>
      <c r="C15" s="20">
        <v>918.44354</v>
      </c>
      <c r="D15" s="21">
        <v>19.56424624560656</v>
      </c>
      <c r="E15" s="3"/>
    </row>
    <row r="16" spans="1:5" ht="30">
      <c r="A16" s="19" t="s">
        <v>24</v>
      </c>
      <c r="B16" s="22">
        <v>4529.4</v>
      </c>
      <c r="C16" s="20">
        <v>7015.59058</v>
      </c>
      <c r="D16" s="21">
        <v>154.89006446769994</v>
      </c>
      <c r="E16" s="3"/>
    </row>
    <row r="17" spans="1:5" ht="30">
      <c r="A17" s="19" t="s">
        <v>7</v>
      </c>
      <c r="B17" s="20">
        <v>6145.8</v>
      </c>
      <c r="C17" s="20">
        <v>8812.51227</v>
      </c>
      <c r="D17" s="21">
        <v>143.39080786878841</v>
      </c>
      <c r="E17" s="3"/>
    </row>
    <row r="18" spans="1:5" ht="18" customHeight="1">
      <c r="A18" s="19" t="s">
        <v>8</v>
      </c>
      <c r="B18" s="20">
        <v>3052.8</v>
      </c>
      <c r="C18" s="20">
        <v>5383.923769999999</v>
      </c>
      <c r="D18" s="25">
        <v>176.3601863862683</v>
      </c>
      <c r="E18" s="3"/>
    </row>
    <row r="19" spans="1:5" ht="18" customHeight="1">
      <c r="A19" s="19" t="s">
        <v>9</v>
      </c>
      <c r="B19" s="20" t="s">
        <v>60</v>
      </c>
      <c r="C19" s="20">
        <v>1558.46123</v>
      </c>
      <c r="D19" s="21" t="s">
        <v>60</v>
      </c>
      <c r="E19" s="3"/>
    </row>
    <row r="20" spans="1:5" s="2" customFormat="1" ht="25.5" customHeight="1">
      <c r="A20" s="16" t="s">
        <v>10</v>
      </c>
      <c r="B20" s="17">
        <v>1505181.5</v>
      </c>
      <c r="C20" s="17">
        <v>1241504.47822</v>
      </c>
      <c r="D20" s="23">
        <v>82.48204473812626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v>2794808.13645</v>
      </c>
      <c r="C22" s="28">
        <v>1802312.1860099998</v>
      </c>
      <c r="D22" s="15">
        <v>64.48786814751867</v>
      </c>
      <c r="E22" s="7"/>
    </row>
    <row r="23" spans="1:5" ht="18" customHeight="1">
      <c r="A23" s="19" t="s">
        <v>25</v>
      </c>
      <c r="B23" s="29">
        <v>188895.60080000001</v>
      </c>
      <c r="C23" s="29">
        <v>108339.88321</v>
      </c>
      <c r="D23" s="21">
        <v>57.35437074826783</v>
      </c>
      <c r="E23" s="3"/>
    </row>
    <row r="24" spans="1:5" ht="18" customHeight="1">
      <c r="A24" s="19" t="s">
        <v>12</v>
      </c>
      <c r="B24" s="29">
        <v>19783.357</v>
      </c>
      <c r="C24" s="29">
        <v>12292.03714</v>
      </c>
      <c r="D24" s="21">
        <v>62.13322208157089</v>
      </c>
      <c r="E24" s="3"/>
    </row>
    <row r="25" spans="1:5" ht="18" customHeight="1">
      <c r="A25" s="19" t="s">
        <v>26</v>
      </c>
      <c r="B25" s="29">
        <v>173400.27134</v>
      </c>
      <c r="C25" s="29">
        <v>97272.8175</v>
      </c>
      <c r="D25" s="21">
        <v>56.09726948423817</v>
      </c>
      <c r="E25" s="3"/>
    </row>
    <row r="26" spans="1:5" ht="18" customHeight="1">
      <c r="A26" s="19" t="s">
        <v>13</v>
      </c>
      <c r="B26" s="30">
        <v>251861.72</v>
      </c>
      <c r="C26" s="29">
        <v>92089.57879</v>
      </c>
      <c r="D26" s="21">
        <v>36.56354716786656</v>
      </c>
      <c r="E26" s="3"/>
    </row>
    <row r="27" spans="1:5" ht="18" customHeight="1">
      <c r="A27" s="19" t="s">
        <v>27</v>
      </c>
      <c r="B27" s="30">
        <v>1342.6953</v>
      </c>
      <c r="C27" s="29">
        <v>699.6035</v>
      </c>
      <c r="D27" s="21">
        <v>52.104412669054554</v>
      </c>
      <c r="E27" s="3"/>
    </row>
    <row r="28" spans="1:5" ht="18" customHeight="1">
      <c r="A28" s="19" t="s">
        <v>14</v>
      </c>
      <c r="B28" s="30">
        <v>1764751.06405</v>
      </c>
      <c r="C28" s="29">
        <v>1225232.0100999998</v>
      </c>
      <c r="D28" s="21">
        <v>69.4280363423136</v>
      </c>
      <c r="E28" s="3"/>
    </row>
    <row r="29" spans="1:5" ht="18" customHeight="1">
      <c r="A29" s="19" t="s">
        <v>15</v>
      </c>
      <c r="B29" s="30">
        <v>169226.77192</v>
      </c>
      <c r="C29" s="29">
        <v>121816.36092</v>
      </c>
      <c r="D29" s="21">
        <v>71.98409538745281</v>
      </c>
      <c r="E29" s="3"/>
    </row>
    <row r="30" spans="1:5" ht="18" customHeight="1">
      <c r="A30" s="19" t="s">
        <v>16</v>
      </c>
      <c r="B30" s="29">
        <v>119470.48504</v>
      </c>
      <c r="C30" s="29">
        <v>82909.88457</v>
      </c>
      <c r="D30" s="21">
        <v>69.39779690543726</v>
      </c>
      <c r="E30" s="3"/>
    </row>
    <row r="31" spans="1:5" ht="18" customHeight="1">
      <c r="A31" s="19" t="s">
        <v>17</v>
      </c>
      <c r="B31" s="29">
        <v>75335.371</v>
      </c>
      <c r="C31" s="29">
        <v>50625.740119999995</v>
      </c>
      <c r="D31" s="21">
        <v>67.20049220969523</v>
      </c>
      <c r="E31" s="3"/>
    </row>
    <row r="32" spans="1:5" ht="18" customHeight="1">
      <c r="A32" s="19" t="s">
        <v>18</v>
      </c>
      <c r="B32" s="29">
        <v>7471.8</v>
      </c>
      <c r="C32" s="29">
        <v>5821.3634</v>
      </c>
      <c r="D32" s="21">
        <v>77.911124494767</v>
      </c>
      <c r="E32" s="3"/>
    </row>
    <row r="33" spans="1:5" ht="18" customHeight="1">
      <c r="A33" s="19" t="s">
        <v>19</v>
      </c>
      <c r="B33" s="29">
        <v>23269</v>
      </c>
      <c r="C33" s="29">
        <v>5212.90676</v>
      </c>
      <c r="D33" s="21">
        <v>22.402796682281146</v>
      </c>
      <c r="E33" s="3"/>
    </row>
    <row r="34" spans="1:4" s="4" customFormat="1" ht="28.5">
      <c r="A34" s="27" t="s">
        <v>20</v>
      </c>
      <c r="B34" s="14">
        <v>-123796.7</v>
      </c>
      <c r="C34" s="28">
        <v>-90513.73639999982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66</v>
      </c>
      <c r="B36" s="46"/>
      <c r="C36" s="46"/>
      <c r="D36" s="46"/>
    </row>
    <row r="37" spans="1:4" ht="36.7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33</v>
      </c>
      <c r="B39" s="47"/>
      <c r="C39" s="47"/>
      <c r="D39" s="47"/>
    </row>
  </sheetData>
  <sheetProtection/>
  <mergeCells count="7">
    <mergeCell ref="A1:D1"/>
    <mergeCell ref="A2:D2"/>
    <mergeCell ref="A4:A5"/>
    <mergeCell ref="B4:B5"/>
    <mergeCell ref="A39:D39"/>
    <mergeCell ref="A36:D36"/>
    <mergeCell ref="A37:D37"/>
  </mergeCells>
  <printOptions/>
  <pageMargins left="1.3779527559055118" right="0.2755905511811024" top="0.35433070866141736" bottom="0.31496062992125984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9">
      <selection activeCell="B23" sqref="B23:B33"/>
    </sheetView>
  </sheetViews>
  <sheetFormatPr defaultColWidth="9.00390625" defaultRowHeight="12.75"/>
  <cols>
    <col min="1" max="1" width="44.375" style="5" customWidth="1"/>
    <col min="2" max="2" width="16.75390625" style="6" customWidth="1"/>
    <col min="3" max="3" width="15.625" style="6" customWidth="1"/>
    <col min="4" max="4" width="14.375" style="6" customWidth="1"/>
    <col min="5" max="5" width="11.75390625" style="0" customWidth="1"/>
  </cols>
  <sheetData>
    <row r="1" spans="1:4" ht="28.5" customHeight="1">
      <c r="A1" s="42" t="s">
        <v>71</v>
      </c>
      <c r="B1" s="43"/>
      <c r="C1" s="43"/>
      <c r="D1" s="43"/>
    </row>
    <row r="2" spans="1:4" s="12" customFormat="1" ht="43.5" customHeight="1">
      <c r="A2" s="44" t="s">
        <v>72</v>
      </c>
      <c r="B2" s="44"/>
      <c r="C2" s="44"/>
      <c r="D2" s="44"/>
    </row>
    <row r="3" spans="1:4" ht="7.5" customHeight="1">
      <c r="A3" s="9"/>
      <c r="B3" s="9"/>
      <c r="C3" s="9"/>
      <c r="D3" s="10" t="s">
        <v>68</v>
      </c>
    </row>
    <row r="4" spans="1:4" s="1" customFormat="1" ht="26.25" customHeight="1">
      <c r="A4" s="45" t="s">
        <v>29</v>
      </c>
      <c r="B4" s="45" t="s">
        <v>37</v>
      </c>
      <c r="C4" s="33" t="s">
        <v>30</v>
      </c>
      <c r="D4" s="33" t="s">
        <v>0</v>
      </c>
    </row>
    <row r="5" spans="1:4" s="1" customFormat="1" ht="24.75" customHeight="1">
      <c r="A5" s="45"/>
      <c r="B5" s="45"/>
      <c r="C5" s="34" t="s">
        <v>73</v>
      </c>
      <c r="D5" s="35" t="s">
        <v>31</v>
      </c>
    </row>
    <row r="6" spans="1:4" s="2" customFormat="1" ht="24" customHeight="1">
      <c r="A6" s="13" t="s">
        <v>1</v>
      </c>
      <c r="B6" s="14">
        <f>B7+B20</f>
        <v>2260209.8</v>
      </c>
      <c r="C6" s="14">
        <f>C7+C20</f>
        <v>1923166.4100000001</v>
      </c>
      <c r="D6" s="15">
        <f aca="true" t="shared" si="0" ref="D6:D12">100/B6*C6</f>
        <v>85.08795997610488</v>
      </c>
    </row>
    <row r="7" spans="1:4" s="2" customFormat="1" ht="30">
      <c r="A7" s="16" t="s">
        <v>28</v>
      </c>
      <c r="B7" s="17">
        <f>SUM(B8:B19)</f>
        <v>755028.3</v>
      </c>
      <c r="C7" s="17">
        <f>SUM(C8:C19)</f>
        <v>525042.0399999999</v>
      </c>
      <c r="D7" s="18">
        <f t="shared" si="0"/>
        <v>69.53938547733905</v>
      </c>
    </row>
    <row r="8" spans="1:5" ht="18" customHeight="1">
      <c r="A8" s="19" t="s">
        <v>21</v>
      </c>
      <c r="B8" s="20">
        <f>538740000/1000</f>
        <v>538740</v>
      </c>
      <c r="C8" s="20">
        <v>369174.99</v>
      </c>
      <c r="D8" s="21">
        <f t="shared" si="0"/>
        <v>68.52563203029291</v>
      </c>
      <c r="E8" s="3"/>
    </row>
    <row r="9" spans="1:5" ht="30">
      <c r="A9" s="19" t="s">
        <v>2</v>
      </c>
      <c r="B9" s="20">
        <f>8188700/1000</f>
        <v>8188.7</v>
      </c>
      <c r="C9" s="20">
        <v>6072.23</v>
      </c>
      <c r="D9" s="21">
        <f t="shared" si="0"/>
        <v>74.15377288214246</v>
      </c>
      <c r="E9" s="3"/>
    </row>
    <row r="10" spans="1:5" ht="18" customHeight="1">
      <c r="A10" s="19" t="s">
        <v>3</v>
      </c>
      <c r="B10" s="20">
        <f>56132000/1000</f>
        <v>56132</v>
      </c>
      <c r="C10" s="20">
        <v>59594.07</v>
      </c>
      <c r="D10" s="21">
        <f t="shared" si="0"/>
        <v>106.16772963728356</v>
      </c>
      <c r="E10" s="3"/>
    </row>
    <row r="11" spans="1:5" ht="18" customHeight="1">
      <c r="A11" s="19" t="s">
        <v>4</v>
      </c>
      <c r="B11" s="20">
        <f>71300800/1000</f>
        <v>71300.8</v>
      </c>
      <c r="C11" s="20">
        <v>14411.99</v>
      </c>
      <c r="D11" s="21">
        <f t="shared" si="0"/>
        <v>20.212942912281488</v>
      </c>
      <c r="E11" s="3"/>
    </row>
    <row r="12" spans="1:5" ht="18" customHeight="1">
      <c r="A12" s="19" t="s">
        <v>5</v>
      </c>
      <c r="B12" s="20">
        <f>15320600/1000</f>
        <v>15320.6</v>
      </c>
      <c r="C12" s="20">
        <v>12085.87</v>
      </c>
      <c r="D12" s="21">
        <f t="shared" si="0"/>
        <v>78.88640131587536</v>
      </c>
      <c r="E12" s="3"/>
    </row>
    <row r="13" spans="1:5" ht="45">
      <c r="A13" s="19" t="s">
        <v>22</v>
      </c>
      <c r="B13" s="20">
        <v>0</v>
      </c>
      <c r="C13" s="20">
        <v>-43.8</v>
      </c>
      <c r="D13" s="21" t="s">
        <v>60</v>
      </c>
      <c r="E13" s="3"/>
    </row>
    <row r="14" spans="1:5" ht="45">
      <c r="A14" s="19" t="s">
        <v>23</v>
      </c>
      <c r="B14" s="20">
        <f>44551200/1000</f>
        <v>44551.2</v>
      </c>
      <c r="C14" s="20">
        <v>34680.79</v>
      </c>
      <c r="D14" s="21">
        <f>100/B14*C14</f>
        <v>77.8447943040816</v>
      </c>
      <c r="E14" s="3"/>
    </row>
    <row r="15" spans="1:5" ht="30">
      <c r="A15" s="19" t="s">
        <v>6</v>
      </c>
      <c r="B15" s="20">
        <f>4694500/1000</f>
        <v>4694.5</v>
      </c>
      <c r="C15" s="20">
        <v>919.54</v>
      </c>
      <c r="D15" s="21">
        <f>100/B15*C15</f>
        <v>19.58760251357972</v>
      </c>
      <c r="E15" s="3"/>
    </row>
    <row r="16" spans="1:5" ht="30">
      <c r="A16" s="19" t="s">
        <v>24</v>
      </c>
      <c r="B16" s="22">
        <f>4529400/1000</f>
        <v>4529.4</v>
      </c>
      <c r="C16" s="20">
        <v>9857.87</v>
      </c>
      <c r="D16" s="21">
        <f>100/B16*C16</f>
        <v>217.6418510177949</v>
      </c>
      <c r="E16" s="3"/>
    </row>
    <row r="17" spans="1:5" ht="30">
      <c r="A17" s="19" t="s">
        <v>7</v>
      </c>
      <c r="B17" s="20">
        <v>8518.3</v>
      </c>
      <c r="C17" s="20">
        <v>11011.75</v>
      </c>
      <c r="D17" s="21">
        <f>100/B17*C17</f>
        <v>129.2716856649801</v>
      </c>
      <c r="E17" s="3"/>
    </row>
    <row r="18" spans="1:5" ht="18" customHeight="1">
      <c r="A18" s="19" t="s">
        <v>8</v>
      </c>
      <c r="B18" s="20">
        <f>3052800/1000</f>
        <v>3052.8</v>
      </c>
      <c r="C18" s="20">
        <v>5544.43</v>
      </c>
      <c r="D18" s="25">
        <f>100/B18*C18</f>
        <v>181.61785901467505</v>
      </c>
      <c r="E18" s="3"/>
    </row>
    <row r="19" spans="1:5" ht="18" customHeight="1">
      <c r="A19" s="19" t="s">
        <v>9</v>
      </c>
      <c r="B19" s="20">
        <v>0</v>
      </c>
      <c r="C19" s="20">
        <v>1732.31</v>
      </c>
      <c r="D19" s="21" t="s">
        <v>60</v>
      </c>
      <c r="E19" s="3"/>
    </row>
    <row r="20" spans="1:5" s="2" customFormat="1" ht="25.5" customHeight="1">
      <c r="A20" s="16" t="s">
        <v>10</v>
      </c>
      <c r="B20" s="17">
        <f>1505181500/1000</f>
        <v>1505181.5</v>
      </c>
      <c r="C20" s="17">
        <v>1398124.37</v>
      </c>
      <c r="D20" s="23">
        <f>100/B20*C20</f>
        <v>92.88742719731808</v>
      </c>
      <c r="E20" s="8"/>
    </row>
    <row r="21" spans="1:5" ht="6" customHeight="1">
      <c r="A21" s="24"/>
      <c r="B21" s="25"/>
      <c r="C21" s="26"/>
      <c r="D21" s="21"/>
      <c r="E21" s="3"/>
    </row>
    <row r="22" spans="1:5" s="4" customFormat="1" ht="23.25" customHeight="1">
      <c r="A22" s="27" t="s">
        <v>11</v>
      </c>
      <c r="B22" s="14">
        <f>SUM(B23:B33)</f>
        <v>2833326.9223</v>
      </c>
      <c r="C22" s="28">
        <f>SUM(C23:C33)</f>
        <v>2013630.4899999995</v>
      </c>
      <c r="D22" s="15">
        <f aca="true" t="shared" si="1" ref="D22:D33">100/B22*C22</f>
        <v>71.06947222191364</v>
      </c>
      <c r="E22" s="7"/>
    </row>
    <row r="23" spans="1:5" ht="18" customHeight="1">
      <c r="A23" s="19" t="s">
        <v>25</v>
      </c>
      <c r="B23" s="29">
        <v>188584.5</v>
      </c>
      <c r="C23" s="29">
        <v>120645.44</v>
      </c>
      <c r="D23" s="21">
        <f t="shared" si="1"/>
        <v>63.9742078484711</v>
      </c>
      <c r="E23" s="3"/>
    </row>
    <row r="24" spans="1:5" ht="18" customHeight="1">
      <c r="A24" s="19" t="s">
        <v>12</v>
      </c>
      <c r="B24" s="29">
        <f>19783357/1000</f>
        <v>19783.357</v>
      </c>
      <c r="C24" s="29">
        <v>13589.04</v>
      </c>
      <c r="D24" s="21">
        <f t="shared" si="1"/>
        <v>68.68925228412954</v>
      </c>
      <c r="E24" s="3"/>
    </row>
    <row r="25" spans="1:5" ht="18" customHeight="1">
      <c r="A25" s="19" t="s">
        <v>26</v>
      </c>
      <c r="B25" s="29">
        <v>165358.28</v>
      </c>
      <c r="C25" s="29">
        <v>106360.59</v>
      </c>
      <c r="D25" s="21">
        <f t="shared" si="1"/>
        <v>64.3212967623998</v>
      </c>
      <c r="E25" s="3"/>
    </row>
    <row r="26" spans="1:5" ht="18" customHeight="1">
      <c r="A26" s="19" t="s">
        <v>13</v>
      </c>
      <c r="B26" s="30">
        <v>252226.2</v>
      </c>
      <c r="C26" s="29">
        <v>114724.19</v>
      </c>
      <c r="D26" s="21">
        <f t="shared" si="1"/>
        <v>45.48464433908927</v>
      </c>
      <c r="E26" s="3"/>
    </row>
    <row r="27" spans="1:5" ht="18" customHeight="1">
      <c r="A27" s="19" t="s">
        <v>27</v>
      </c>
      <c r="B27" s="30">
        <f>1342695.3/1000</f>
        <v>1342.6953</v>
      </c>
      <c r="C27" s="29">
        <v>789.6</v>
      </c>
      <c r="D27" s="21">
        <f t="shared" si="1"/>
        <v>58.80708750525901</v>
      </c>
      <c r="E27" s="3"/>
    </row>
    <row r="28" spans="1:5" ht="18" customHeight="1">
      <c r="A28" s="19" t="s">
        <v>14</v>
      </c>
      <c r="B28" s="30">
        <v>1773708.86</v>
      </c>
      <c r="C28" s="29">
        <v>1368325.38</v>
      </c>
      <c r="D28" s="21">
        <f t="shared" si="1"/>
        <v>77.144869197981</v>
      </c>
      <c r="E28" s="3"/>
    </row>
    <row r="29" spans="1:5" ht="18" customHeight="1">
      <c r="A29" s="19" t="s">
        <v>15</v>
      </c>
      <c r="B29" s="30">
        <v>169249.27</v>
      </c>
      <c r="C29" s="29">
        <v>133821.16</v>
      </c>
      <c r="D29" s="21">
        <f t="shared" si="1"/>
        <v>79.06749612568491</v>
      </c>
      <c r="E29" s="3"/>
    </row>
    <row r="30" spans="1:5" ht="18" customHeight="1">
      <c r="A30" s="19" t="s">
        <v>16</v>
      </c>
      <c r="B30" s="29">
        <v>156287.89</v>
      </c>
      <c r="C30" s="29">
        <v>89370.17</v>
      </c>
      <c r="D30" s="21">
        <f t="shared" si="1"/>
        <v>57.18304214101296</v>
      </c>
      <c r="E30" s="3"/>
    </row>
    <row r="31" spans="1:5" ht="18" customHeight="1">
      <c r="A31" s="19" t="s">
        <v>17</v>
      </c>
      <c r="B31" s="29">
        <v>76045.07</v>
      </c>
      <c r="C31" s="29">
        <v>53835.68</v>
      </c>
      <c r="D31" s="21">
        <f t="shared" si="1"/>
        <v>70.79443808783395</v>
      </c>
      <c r="E31" s="3"/>
    </row>
    <row r="32" spans="1:5" ht="18" customHeight="1">
      <c r="A32" s="19" t="s">
        <v>18</v>
      </c>
      <c r="B32" s="29">
        <f>7471800/1000</f>
        <v>7471.8</v>
      </c>
      <c r="C32" s="29">
        <v>6156.56</v>
      </c>
      <c r="D32" s="21">
        <f t="shared" si="1"/>
        <v>82.3972804411253</v>
      </c>
      <c r="E32" s="3"/>
    </row>
    <row r="33" spans="1:5" ht="18" customHeight="1">
      <c r="A33" s="19" t="s">
        <v>19</v>
      </c>
      <c r="B33" s="29">
        <f>23269000/1000</f>
        <v>23269</v>
      </c>
      <c r="C33" s="29">
        <v>6012.68</v>
      </c>
      <c r="D33" s="21">
        <f t="shared" si="1"/>
        <v>25.83987279212686</v>
      </c>
      <c r="E33" s="3"/>
    </row>
    <row r="34" spans="1:4" s="4" customFormat="1" ht="28.5">
      <c r="A34" s="27" t="s">
        <v>20</v>
      </c>
      <c r="B34" s="14">
        <f>-123796700/1000</f>
        <v>-123796.7</v>
      </c>
      <c r="C34" s="28">
        <f>C6-C22</f>
        <v>-90464.07999999938</v>
      </c>
      <c r="D34" s="15"/>
    </row>
    <row r="35" spans="1:4" ht="2.25" customHeight="1">
      <c r="A35" s="31"/>
      <c r="B35" s="32"/>
      <c r="C35" s="32"/>
      <c r="D35" s="32"/>
    </row>
    <row r="36" spans="1:4" ht="66" customHeight="1">
      <c r="A36" s="46" t="s">
        <v>74</v>
      </c>
      <c r="B36" s="46"/>
      <c r="C36" s="46"/>
      <c r="D36" s="46"/>
    </row>
    <row r="37" spans="1:4" ht="11.25" customHeight="1">
      <c r="A37" s="46"/>
      <c r="B37" s="46"/>
      <c r="C37" s="46"/>
      <c r="D37" s="46"/>
    </row>
    <row r="38" spans="1:4" ht="6.75" customHeight="1">
      <c r="A38" s="11"/>
      <c r="B38" s="11"/>
      <c r="C38" s="11"/>
      <c r="D38" s="11"/>
    </row>
    <row r="39" spans="1:4" ht="39" customHeight="1">
      <c r="A39" s="47" t="s">
        <v>75</v>
      </c>
      <c r="B39" s="47"/>
      <c r="C39" s="47"/>
      <c r="D39" s="47"/>
    </row>
  </sheetData>
  <sheetProtection/>
  <mergeCells count="7">
    <mergeCell ref="A37:D37"/>
    <mergeCell ref="A39:D39"/>
    <mergeCell ref="A36:D36"/>
    <mergeCell ref="A1:D1"/>
    <mergeCell ref="A2:D2"/>
    <mergeCell ref="A4:A5"/>
    <mergeCell ref="B4:B5"/>
  </mergeCells>
  <printOptions/>
  <pageMargins left="0.7" right="0.7" top="0.75" bottom="0.75" header="0.3" footer="0.3"/>
  <pageSetup fitToWidth="0" fitToHeight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2022-01-19T07:17:47Z</cp:lastPrinted>
  <dcterms:created xsi:type="dcterms:W3CDTF">2017-02-22T07:13:37Z</dcterms:created>
  <dcterms:modified xsi:type="dcterms:W3CDTF">2022-01-19T07:30:29Z</dcterms:modified>
  <cp:category/>
  <cp:version/>
  <cp:contentType/>
  <cp:contentStatus/>
</cp:coreProperties>
</file>