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8310" firstSheet="7" activeTab="11"/>
  </bookViews>
  <sheets>
    <sheet name="На 01.02.2020" sheetId="1" r:id="rId1"/>
    <sheet name="На 01.03.2020" sheetId="2" r:id="rId2"/>
    <sheet name="На 01.04.2020" sheetId="3" r:id="rId3"/>
    <sheet name="На 01.05.2020" sheetId="4" r:id="rId4"/>
    <sheet name="На 01.06.2020" sheetId="5" r:id="rId5"/>
    <sheet name="На 01.07.2020" sheetId="6" r:id="rId6"/>
    <sheet name="На 01.08.2020 " sheetId="7" r:id="rId7"/>
    <sheet name="На 01.09.2020" sheetId="8" r:id="rId8"/>
    <sheet name="На 01.10.2020" sheetId="9" r:id="rId9"/>
    <sheet name="На 01.11.2020" sheetId="10" r:id="rId10"/>
    <sheet name="На 01.12.2020 " sheetId="11" r:id="rId11"/>
    <sheet name="На 01.01.2021  " sheetId="12" r:id="rId12"/>
  </sheets>
  <definedNames/>
  <calcPr fullCalcOnLoad="1"/>
</workbook>
</file>

<file path=xl/sharedStrings.xml><?xml version="1.0" encoding="utf-8"?>
<sst xmlns="http://schemas.openxmlformats.org/spreadsheetml/2006/main" count="474" uniqueCount="86">
  <si>
    <t>%</t>
  </si>
  <si>
    <t>ВСЕГО ДОХОДОВ</t>
  </si>
  <si>
    <t>Налоги на товары (работы, услуги), реализуемые на территории РФ</t>
  </si>
  <si>
    <t>Налоги на совокупный доход</t>
  </si>
  <si>
    <t>Налоги на имущество</t>
  </si>
  <si>
    <t>Госпошлина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</si>
  <si>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</si>
  <si>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</si>
  <si>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</si>
  <si>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</si>
  <si>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</si>
  <si>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ВСЕГО РАСХОДОВ</t>
  </si>
  <si>
    <t>03 Нац.безопасность и правоохр.деят-ть</t>
  </si>
  <si>
    <t>05 ЖКХ</t>
  </si>
  <si>
    <t>07 Образование</t>
  </si>
  <si>
    <t>08 Культура и кинематография</t>
  </si>
  <si>
    <t>10 Социальная политика</t>
  </si>
  <si>
    <t>11 Физическая культура и спорт</t>
  </si>
  <si>
    <t>12 Средства массовой информации</t>
  </si>
  <si>
    <t>13 Обслуживание гос. и муниц. долга</t>
  </si>
  <si>
    <t>Результат исполнения бюджета                               (дефицит "-", профицит "+")</t>
  </si>
  <si>
    <t>Налог на прибыль, доходы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</si>
  <si>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</si>
  <si>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 и муниципальной собственности</t>
  </si>
  <si>
    <t>Доходы от оказания платных услуг (работ) и компенсации затрат государства</t>
  </si>
  <si>
    <t>01 Общегосударственные вопросы</t>
  </si>
  <si>
    <t>04 Национальная экономика</t>
  </si>
  <si>
    <t>Главный инспектор аппарата 
Контрольно-счётной палаты МО "Котлас"                                                         Т.А. Заплатина</t>
  </si>
  <si>
    <t>06 Охрана окружающей среды</t>
  </si>
  <si>
    <t>НАЛОГОВЫЕ И НЕНАЛОГОВЫЕ ДОХОДЫ</t>
  </si>
  <si>
    <t>Показатели</t>
  </si>
  <si>
    <t>Исполнено</t>
  </si>
  <si>
    <t>исполнения</t>
  </si>
  <si>
    <t>Оперативная информация о ходе исполнения бюджета МО "Котлас" 
по состоянию на 01.02.2020</t>
  </si>
  <si>
    <t>Утвержденные бюджетные назначения 
на 2020 год</t>
  </si>
  <si>
    <t>на 01.02.2020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</si>
  <si>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февраля 2020 года  (в части бюджета МО "Котлас"), представленному Финансовым управлением МО "Котлас")</t>
  </si>
  <si>
    <t xml:space="preserve">На 01.02.2020 доходная часть бюджета МО "Котлас" исполнена на 6,4%, в т.ч. по налоговым и неналоговым доходам на 9,1%, по безвозмездным поступлениям на 5,1%.
Расходная часть бюджета исполнена на 6,1%.  Профицит бюджета (отчет) по состоянию на 01.02.2020 составил  446,53 тыс.рублей. </t>
  </si>
  <si>
    <t>тыс. рублей</t>
  </si>
  <si>
    <t>Оперативная информация о ходе исполнения бюджета МО "Котлас" 
по состоянию на 01.03.2020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</si>
  <si>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марта 2020 года  (в части бюджета МО "Котлас"), представленному Финансовым управлением МО "Котлас")</t>
  </si>
  <si>
    <t>на 01.03.2020</t>
  </si>
  <si>
    <t xml:space="preserve">На 01.03.2020 доходная часть бюджета МО "Котлас" исполнена на 14,0%, в т.ч. по налоговым и неналоговым доходам на 17,7%, по безвозмездным поступлениям на 12,1%.
Расходная часть бюджета исполнена на 11,9%.  Профицит бюджета (отчет) по состоянию на 01.03.2020 составил  3 749,53 тыс.рублей. </t>
  </si>
  <si>
    <t>Оперативная информация о ходе исполнения бюджета МО "Котлас" 
по состоянию на 01.04.2020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</si>
  <si>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апреля 2020 года  (в части бюджета МО "Котлас"), представленного Финансовым управлением МО "Котлас")</t>
  </si>
  <si>
    <t>на 01.04.2020</t>
  </si>
  <si>
    <t xml:space="preserve">На 01.04.2020 доходная часть бюджета МО "Котлас" исполнена на 23,5%, в т.ч. по налоговым и неналоговым доходам на 25,6%, по безвозмездным поступлениям на 22,4%.
Расходная часть бюджета исполнена на 19,6%.  Дефицит бюджета (отчет) по состоянию на 01.04.2020 составил  107,62 тыс.рублей. </t>
  </si>
  <si>
    <t>Оперативная информация о ходе исполнения бюджета МО "Котлас" 
по состоянию на 01.05.2020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</si>
  <si>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мая 2020 года  (в части бюджета МО "Котлас"), представленного Финансовым управлением МО "Котлас")</t>
  </si>
  <si>
    <t>на 01.05.2020</t>
  </si>
  <si>
    <t xml:space="preserve">На 01.05.2020 доходная часть бюджета МО "Котлас" исполнена на 35,0%, в т.ч. по налоговым и неналоговым доходам на 34,1%, по безвозмездным поступлениям на 35,5%.
Расходная часть бюджета исполнена на 26,3%.  Дефицит бюджета (отчет) по состоянию на 01.05.2020 составил  15 870,88 тыс.рублей. </t>
  </si>
  <si>
    <t>Оперативная информация о ходе исполнения бюджета МО "Котлас" 
по состоянию на 01.06.2020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</si>
  <si>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июня 2020 года  (в части бюджета МО "Котлас"), представленного Финансовым управлением МО "Котлас")</t>
  </si>
  <si>
    <t>на 01.06.2020</t>
  </si>
  <si>
    <t xml:space="preserve">На 01.06.2020 доходная часть бюджета МО "Котлас" исполнена на 46,4%, в т.ч. по налоговым и неналоговым доходам на 39,8%, по безвозмездным поступлениям на 49,8%.
Расходная часть бюджета исполнена на 35,6%.  Дефицит бюджета (отчет) по состоянию на 01.06.2020 составил  42 690,99, тыс.рублей. </t>
  </si>
  <si>
    <t>Оперативная информация о ходе исполнения бюджета городского округа "Котлас" 
по состоянию на 01.07.2020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</si>
  <si>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июля 2020 года  (в части бюджета МО "Котлас"), размещенного в программном комплексе Свод-СМАРТ)</t>
  </si>
  <si>
    <t>на 01.07.2020</t>
  </si>
  <si>
    <t xml:space="preserve">На 01.07.2020 доходная часть бюджета МО "Котлас" исполнена на 67,1%, в т.ч. по налоговым и неналоговым доходам на 46,3%, по безвозмездным поступлениям на 77,8%.
Расходная часть бюджета исполнена на 47,9%.  Дефицит бюджета (отчет) по состоянию на 01.07.2020 составил  83 769,14 тыс.рублей. </t>
  </si>
  <si>
    <t>Председатель
Контрольно-счётной палаты городского округа "Котлас"                                     Е.Е.Вельган</t>
  </si>
  <si>
    <t>Оперативная информация о ходе исполнения бюджета МО "Котлас" 
по состоянию на 01.08.2020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</si>
  <si>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августа 2020 года  (в части бюджета МО "Котлас"), представленного Финансовым управлением МО "Котлас")</t>
  </si>
  <si>
    <t>на 01.08.2020</t>
  </si>
  <si>
    <t>-</t>
  </si>
  <si>
    <t xml:space="preserve">На 01.08.2020 доходная часть бюджета МО "Котлас" исполнена на 77,4%, в т.ч. по налоговым и неналоговым доходам на 54,3%, по безвозмездным поступлениям на 89,2%.
Расходная часть бюджета исполнена на 54,4%.  Дефицит бюджета (отчет) по состоянию на 01.08.2020 составил  78 501,75 тыс.рублей. </t>
  </si>
  <si>
    <t>Оперативная информация о ходе исполнения бюджета МО "Котлас" 
по состоянию на 01.09.2020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</si>
  <si>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сентября 2020 года  (в части бюджета МО "Котлас"), представленного Финансовым управлением МО "Котлас")</t>
  </si>
  <si>
    <t>на 01.09.2020</t>
  </si>
  <si>
    <t xml:space="preserve">На 01.09.2020 доходная часть бюджета МО "Котлас" исполнена на 86,7%, в т.ч. по налоговым и неналоговым доходам на 61,3%, по безвозмездным поступлениям на 99,8%.
Расходная часть бюджета исполнена на 60,3%.  Дефицит бюджета (отчет) по состоянию на 01.09.2020 составил  78 829,61 тыс.рублей. </t>
  </si>
  <si>
    <t>Оперативная информация о ходе исполнения 
бюджета городского округа"Котлас" по состоянию на 01.10.2020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</si>
  <si>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октября 2020 года  (в части бюджета городского округа "Котлас"), представленного Финансовым управлением городского округа "Котлас")</t>
  </si>
  <si>
    <t>на 01.10.2020</t>
  </si>
  <si>
    <t xml:space="preserve">На 01.10.2020 доходная часть бюджета городского округа "Котлас" исполнена на 105,6%, в т.ч. по налоговым и неналоговым доходам на 70,5%, по безвозмездным поступлениям на 123,7%.
Расходная часть бюджета исполнена на 71,8%.  Дефицит бюджета (отчет) по состоянию на 01.10.2020 составил  58 620,94 тыс.рублей. </t>
  </si>
  <si>
    <t>Главный инспектор аппарата 
Контрольно-счётной палаты городского округа "Котлас"                                         Т.А. Заплатина</t>
  </si>
  <si>
    <t>Оперативная информация о ходе исполнения 
бюджета городского округа"Котлас" по состоянию на 01.11.2020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</si>
  <si>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ноября 2020 года  (в части бюджета городского округа "Котлас"), представленного Финансовым управлением городского округа "Котлас")</t>
  </si>
  <si>
    <t>на 01.11.2020</t>
  </si>
  <si>
    <t xml:space="preserve">На 01.11.2020 доходная часть бюджета городского округа "Котлас" исполнена на 116,0%, в т.ч. по налоговым и неналоговым доходам на 83,1%, по безвозмездным поступлениям на 132,9%.
Расходная часть бюджета исполнена на 78,4%.  Дефицит бюджета (отчет) по состоянию на 01.11.2020 составил  30 773,46 тыс.рублей. </t>
  </si>
  <si>
    <t>Оперативная информация о ходе исполнения 
бюджета городского округа"Котлас" по состоянию на 01.12.2020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</si>
  <si>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декабря 2020 года  (в части бюджета городского округа "Котлас"), представленного Финансовым управлением городского округа "Котлас")</t>
  </si>
  <si>
    <t>на 01.12.2020</t>
  </si>
  <si>
    <t xml:space="preserve">На 01.12.2020 доходная часть бюджета городского округа "Котлас" исполнена на 128,2%, в т.ч. по налоговым и неналоговым доходам на 94,1%, по безвозмездным поступлениям на 145,6%.
Расходная часть бюджета исполнена на 85,5%.  Профицит бюджета (отчет) по состоянию на 01.12.2020 составил  11 502,7 тыс.рублей. </t>
  </si>
  <si>
    <t>Оперативная информация о ходе исполнения 
бюджета городского округа"Котлас" по состоянию на 01.01.2021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</si>
  <si>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января 2021 года  (в части бюджета городского округа "Котлас"), представленного Финансовым управлением городского округа "Котлас")</t>
  </si>
  <si>
    <t>на 01.01.2021</t>
  </si>
  <si>
    <t xml:space="preserve">На 01.01.2021 доходная часть бюджета городского округа "Котлас" исполнена на 143,9%, в т.ч. по налоговым и неналоговым доходам на 107,3%, по безвозмездным поступлениям на 162,7%.
Расходная часть бюджета исполнена на 97,1%.  Дефицит бюджета (отчет) по состоянию на 01.01.2021 составил  8 462,4 тыс.рублей.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</si>
</sst>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b/>
      <sz val="13"/>
      <name val="Times New Roman"/>
      <family val="1"/>
    </font>
    <font>
      <b/>
      <i/>
      <sz val="10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1">
      <alignment horizontal="right" shrinkToFit="1"/>
      <protection/>
    </xf>
    <xf numFmtId="4" fontId="41" fillId="0" borderId="2">
      <alignment horizontal="right"/>
      <protection/>
    </xf>
    <xf numFmtId="4" fontId="41" fillId="0" borderId="2">
      <alignment horizontal="right"/>
      <protection/>
    </xf>
    <xf numFmtId="0" fontId="6" fillId="0" borderId="3">
      <alignment horizontal="right" shrinkToFit="1"/>
      <protection/>
    </xf>
    <xf numFmtId="4" fontId="41" fillId="0" borderId="4">
      <alignment horizontal="right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5" applyNumberFormat="0" applyAlignment="0" applyProtection="0"/>
    <xf numFmtId="0" fontId="43" fillId="27" borderId="6" applyNumberFormat="0" applyAlignment="0" applyProtection="0"/>
    <xf numFmtId="0" fontId="44" fillId="27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28" borderId="11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12" applyNumberFormat="0" applyFont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3" fontId="8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5" fillId="33" borderId="3" xfId="0" applyFont="1" applyFill="1" applyBorder="1" applyAlignment="1">
      <alignment vertical="center" wrapText="1"/>
    </xf>
    <xf numFmtId="4" fontId="15" fillId="33" borderId="3" xfId="0" applyNumberFormat="1" applyFont="1" applyFill="1" applyBorder="1" applyAlignment="1">
      <alignment horizontal="center" vertical="center" wrapText="1"/>
    </xf>
    <xf numFmtId="173" fontId="15" fillId="33" borderId="3" xfId="0" applyNumberFormat="1" applyFont="1" applyFill="1" applyBorder="1" applyAlignment="1">
      <alignment horizontal="center" vertical="center" wrapText="1"/>
    </xf>
    <xf numFmtId="0" fontId="2" fillId="34" borderId="3" xfId="0" applyFont="1" applyFill="1" applyBorder="1" applyAlignment="1">
      <alignment vertical="center" wrapText="1"/>
    </xf>
    <xf numFmtId="4" fontId="2" fillId="34" borderId="3" xfId="0" applyNumberFormat="1" applyFont="1" applyFill="1" applyBorder="1" applyAlignment="1">
      <alignment horizontal="center" vertical="center" wrapText="1"/>
    </xf>
    <xf numFmtId="173" fontId="2" fillId="34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4" fontId="13" fillId="0" borderId="3" xfId="33" applyNumberFormat="1" applyFont="1" applyBorder="1" applyAlignment="1" applyProtection="1">
      <alignment horizontal="center" vertical="center" shrinkToFit="1"/>
      <protection/>
    </xf>
    <xf numFmtId="173" fontId="13" fillId="0" borderId="3" xfId="0" applyNumberFormat="1" applyFont="1" applyBorder="1" applyAlignment="1">
      <alignment horizontal="center" vertical="center" wrapText="1"/>
    </xf>
    <xf numFmtId="4" fontId="13" fillId="0" borderId="3" xfId="33" applyNumberFormat="1" applyFont="1" applyFill="1" applyBorder="1" applyAlignment="1" applyProtection="1">
      <alignment horizontal="center" vertical="center" shrinkToFit="1"/>
      <protection/>
    </xf>
    <xf numFmtId="172" fontId="2" fillId="34" borderId="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172" fontId="13" fillId="0" borderId="3" xfId="0" applyNumberFormat="1" applyFont="1" applyBorder="1" applyAlignment="1">
      <alignment horizontal="center" vertical="center" wrapText="1"/>
    </xf>
    <xf numFmtId="172" fontId="13" fillId="0" borderId="14" xfId="0" applyNumberFormat="1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vertical="center" wrapText="1"/>
    </xf>
    <xf numFmtId="4" fontId="15" fillId="33" borderId="14" xfId="0" applyNumberFormat="1" applyFont="1" applyFill="1" applyBorder="1" applyAlignment="1">
      <alignment horizontal="center" vertical="center" wrapText="1"/>
    </xf>
    <xf numFmtId="4" fontId="13" fillId="0" borderId="1" xfId="33" applyNumberFormat="1" applyFont="1" applyAlignment="1" applyProtection="1">
      <alignment horizontal="center" vertical="center" shrinkToFit="1"/>
      <protection/>
    </xf>
    <xf numFmtId="4" fontId="13" fillId="0" borderId="1" xfId="33" applyNumberFormat="1" applyFont="1" applyFill="1" applyAlignment="1" applyProtection="1">
      <alignment horizontal="center" vertical="center" shrinkToFit="1"/>
      <protection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35" borderId="3" xfId="33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Font="1" applyAlignment="1">
      <alignment wrapText="1"/>
    </xf>
    <xf numFmtId="0" fontId="16" fillId="35" borderId="0" xfId="0" applyFont="1" applyFill="1" applyBorder="1" applyAlignment="1">
      <alignment/>
    </xf>
    <xf numFmtId="4" fontId="10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wrapText="1"/>
    </xf>
    <xf numFmtId="14" fontId="12" fillId="35" borderId="0" xfId="0" applyNumberFormat="1" applyFont="1" applyFill="1" applyBorder="1" applyAlignment="1">
      <alignment horizontal="center" wrapText="1"/>
    </xf>
    <xf numFmtId="4" fontId="10" fillId="35" borderId="0" xfId="0" applyNumberFormat="1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/>
    </xf>
    <xf numFmtId="0" fontId="17" fillId="35" borderId="0" xfId="0" applyFont="1" applyFill="1" applyBorder="1" applyAlignment="1">
      <alignment/>
    </xf>
    <xf numFmtId="4" fontId="18" fillId="35" borderId="0" xfId="0" applyNumberFormat="1" applyFont="1" applyFill="1" applyBorder="1" applyAlignment="1">
      <alignment horizontal="center" vertical="center"/>
    </xf>
    <xf numFmtId="4" fontId="19" fillId="35" borderId="0" xfId="0" applyNumberFormat="1" applyFont="1" applyFill="1" applyBorder="1" applyAlignment="1">
      <alignment horizontal="center" vertical="center" wrapText="1"/>
    </xf>
    <xf numFmtId="4" fontId="18" fillId="35" borderId="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4" fontId="10" fillId="35" borderId="0" xfId="33" applyNumberFormat="1" applyFont="1" applyFill="1" applyBorder="1" applyAlignment="1" applyProtection="1">
      <alignment horizontal="center" vertical="center" shrinkToFit="1"/>
      <protection/>
    </xf>
    <xf numFmtId="4" fontId="19" fillId="35" borderId="0" xfId="0" applyNumberFormat="1" applyFont="1" applyFill="1" applyBorder="1" applyAlignment="1">
      <alignment horizontal="center" vertical="center"/>
    </xf>
    <xf numFmtId="4" fontId="16" fillId="35" borderId="0" xfId="0" applyNumberFormat="1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9" xfId="33"/>
    <cellStyle name="xl45" xfId="34"/>
    <cellStyle name="xl46" xfId="35"/>
    <cellStyle name="xl56" xfId="36"/>
    <cellStyle name="xl9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zoomScalePageLayoutView="0" workbookViewId="0" topLeftCell="A1">
      <selection activeCell="J26" sqref="J26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34.5" customHeight="1">
      <c r="A1" s="52" t="s">
        <v>33</v>
      </c>
      <c r="B1" s="53"/>
      <c r="C1" s="53"/>
      <c r="D1" s="53"/>
    </row>
    <row r="2" spans="1:4" s="12" customFormat="1" ht="43.5" customHeight="1">
      <c r="A2" s="54" t="s">
        <v>36</v>
      </c>
      <c r="B2" s="54"/>
      <c r="C2" s="54"/>
      <c r="D2" s="54"/>
    </row>
    <row r="3" spans="1:4" ht="12" customHeight="1">
      <c r="A3" s="9"/>
      <c r="B3" s="9"/>
      <c r="C3" s="9"/>
      <c r="D3" s="10" t="s">
        <v>38</v>
      </c>
    </row>
    <row r="4" spans="1:4" s="1" customFormat="1" ht="26.25" customHeight="1">
      <c r="A4" s="55" t="s">
        <v>30</v>
      </c>
      <c r="B4" s="55" t="s">
        <v>34</v>
      </c>
      <c r="C4" s="33" t="s">
        <v>31</v>
      </c>
      <c r="D4" s="33" t="s">
        <v>0</v>
      </c>
    </row>
    <row r="5" spans="1:4" s="1" customFormat="1" ht="35.25" customHeight="1">
      <c r="A5" s="55"/>
      <c r="B5" s="55"/>
      <c r="C5" s="34" t="s">
        <v>35</v>
      </c>
      <c r="D5" s="35" t="s">
        <v>32</v>
      </c>
    </row>
    <row r="6" spans="1:4" s="2" customFormat="1" ht="24" customHeight="1">
      <c r="A6" s="13" t="s">
        <v>1</v>
      </c>
      <c r="B6" s="14">
        <v>2241532.3</v>
      </c>
      <c r="C6" s="14">
        <v>144489.98349</v>
      </c>
      <c r="D6" s="15">
        <v>6.446036199879878</v>
      </c>
    </row>
    <row r="7" spans="1:4" s="2" customFormat="1" ht="30">
      <c r="A7" s="16" t="s">
        <v>29</v>
      </c>
      <c r="B7" s="17">
        <v>766800.8999999999</v>
      </c>
      <c r="C7" s="17">
        <v>69727.2674</v>
      </c>
      <c r="D7" s="18">
        <v>9.093268852449183</v>
      </c>
    </row>
    <row r="8" spans="1:5" ht="18" customHeight="1">
      <c r="A8" s="19" t="s">
        <v>21</v>
      </c>
      <c r="B8" s="20">
        <v>521220</v>
      </c>
      <c r="C8" s="20">
        <v>36643.48254</v>
      </c>
      <c r="D8" s="21">
        <v>7.030329331184528</v>
      </c>
      <c r="E8" s="3"/>
    </row>
    <row r="9" spans="1:5" ht="30">
      <c r="A9" s="19" t="s">
        <v>2</v>
      </c>
      <c r="B9" s="20">
        <v>8802.2</v>
      </c>
      <c r="C9" s="20">
        <v>653.8319</v>
      </c>
      <c r="D9" s="21">
        <v>7.428050941810001</v>
      </c>
      <c r="E9" s="3"/>
    </row>
    <row r="10" spans="1:5" ht="18" customHeight="1">
      <c r="A10" s="19" t="s">
        <v>3</v>
      </c>
      <c r="B10" s="20">
        <v>86300</v>
      </c>
      <c r="C10" s="20">
        <v>17511.496890000002</v>
      </c>
      <c r="D10" s="21">
        <v>20.29142165701043</v>
      </c>
      <c r="E10" s="3"/>
    </row>
    <row r="11" spans="1:5" ht="18" customHeight="1">
      <c r="A11" s="19" t="s">
        <v>4</v>
      </c>
      <c r="B11" s="20">
        <v>70500</v>
      </c>
      <c r="C11" s="20">
        <v>7945.87818</v>
      </c>
      <c r="D11" s="21">
        <v>11.270749191489362</v>
      </c>
      <c r="E11" s="3"/>
    </row>
    <row r="12" spans="1:5" ht="18" customHeight="1">
      <c r="A12" s="19" t="s">
        <v>5</v>
      </c>
      <c r="B12" s="20">
        <v>17410.8</v>
      </c>
      <c r="C12" s="20">
        <v>1049.66378</v>
      </c>
      <c r="D12" s="21">
        <v>6.028808440737933</v>
      </c>
      <c r="E12" s="3"/>
    </row>
    <row r="13" spans="1:5" ht="45" hidden="1">
      <c r="A13" s="19" t="s">
        <v>22</v>
      </c>
      <c r="B13" s="20"/>
      <c r="C13" s="20"/>
      <c r="D13" s="21"/>
      <c r="E13" s="3"/>
    </row>
    <row r="14" spans="1:5" ht="45">
      <c r="A14" s="19" t="s">
        <v>23</v>
      </c>
      <c r="B14" s="20">
        <v>52650.2</v>
      </c>
      <c r="C14" s="20">
        <v>3748.94974</v>
      </c>
      <c r="D14" s="21">
        <v>7.120485278308535</v>
      </c>
      <c r="E14" s="3"/>
    </row>
    <row r="15" spans="1:5" ht="30">
      <c r="A15" s="19" t="s">
        <v>6</v>
      </c>
      <c r="B15" s="20">
        <v>4755.6</v>
      </c>
      <c r="C15" s="20">
        <v>1463.15998</v>
      </c>
      <c r="D15" s="21">
        <v>30.767095214063417</v>
      </c>
      <c r="E15" s="3"/>
    </row>
    <row r="16" spans="1:5" ht="30">
      <c r="A16" s="19" t="s">
        <v>24</v>
      </c>
      <c r="B16" s="22">
        <v>359.2</v>
      </c>
      <c r="C16" s="20">
        <v>44.83919</v>
      </c>
      <c r="D16" s="21">
        <v>12.483070712694877</v>
      </c>
      <c r="E16" s="3"/>
    </row>
    <row r="17" spans="1:5" ht="30">
      <c r="A17" s="19" t="s">
        <v>7</v>
      </c>
      <c r="B17" s="20">
        <v>2394.5</v>
      </c>
      <c r="C17" s="20">
        <v>128.07063</v>
      </c>
      <c r="D17" s="21">
        <v>5.348533305491752</v>
      </c>
      <c r="E17" s="3"/>
    </row>
    <row r="18" spans="1:5" ht="18" customHeight="1">
      <c r="A18" s="19" t="s">
        <v>8</v>
      </c>
      <c r="B18" s="20">
        <v>476.5</v>
      </c>
      <c r="C18" s="20">
        <v>530.73041</v>
      </c>
      <c r="D18" s="21">
        <v>111.38098845750262</v>
      </c>
      <c r="E18" s="3"/>
    </row>
    <row r="19" spans="1:5" ht="18" customHeight="1">
      <c r="A19" s="19" t="s">
        <v>9</v>
      </c>
      <c r="B19" s="20">
        <v>1931.9</v>
      </c>
      <c r="C19" s="20">
        <v>7.16416</v>
      </c>
      <c r="D19" s="21">
        <v>0.3708349293441689</v>
      </c>
      <c r="E19" s="3"/>
    </row>
    <row r="20" spans="1:5" s="2" customFormat="1" ht="25.5" customHeight="1">
      <c r="A20" s="16" t="s">
        <v>10</v>
      </c>
      <c r="B20" s="17">
        <v>1474731.4</v>
      </c>
      <c r="C20" s="17">
        <v>74762.71609</v>
      </c>
      <c r="D20" s="23">
        <v>5.069581897422134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2370245.6955000004</v>
      </c>
      <c r="C22" s="28">
        <v>144043.45236</v>
      </c>
      <c r="D22" s="15">
        <v>6.077152787724574</v>
      </c>
      <c r="E22" s="7"/>
    </row>
    <row r="23" spans="1:5" ht="18" customHeight="1">
      <c r="A23" s="19" t="s">
        <v>25</v>
      </c>
      <c r="B23" s="29">
        <v>161304.7</v>
      </c>
      <c r="C23" s="29">
        <v>11697.249240000001</v>
      </c>
      <c r="D23" s="21">
        <v>7.251648116886861</v>
      </c>
      <c r="E23" s="3"/>
    </row>
    <row r="24" spans="1:5" ht="18" customHeight="1">
      <c r="A24" s="19" t="s">
        <v>12</v>
      </c>
      <c r="B24" s="29">
        <v>16658.3</v>
      </c>
      <c r="C24" s="29">
        <v>1796.1283899999999</v>
      </c>
      <c r="D24" s="21">
        <v>10.782182995863923</v>
      </c>
      <c r="E24" s="3"/>
    </row>
    <row r="25" spans="1:5" ht="18" customHeight="1">
      <c r="A25" s="19" t="s">
        <v>26</v>
      </c>
      <c r="B25" s="29">
        <v>122898.1</v>
      </c>
      <c r="C25" s="29">
        <v>5314.77592</v>
      </c>
      <c r="D25" s="21">
        <v>4.324538719475728</v>
      </c>
      <c r="E25" s="3"/>
    </row>
    <row r="26" spans="1:5" ht="18" customHeight="1">
      <c r="A26" s="19" t="s">
        <v>13</v>
      </c>
      <c r="B26" s="30">
        <v>326130.28085000004</v>
      </c>
      <c r="C26" s="29">
        <v>8767.610289999999</v>
      </c>
      <c r="D26" s="21">
        <v>2.688376641122927</v>
      </c>
      <c r="E26" s="3"/>
    </row>
    <row r="27" spans="1:5" ht="18" customHeight="1" hidden="1">
      <c r="A27" s="19" t="s">
        <v>28</v>
      </c>
      <c r="B27" s="30"/>
      <c r="C27" s="29"/>
      <c r="D27" s="21" t="e">
        <v>#DIV/0!</v>
      </c>
      <c r="E27" s="3"/>
    </row>
    <row r="28" spans="1:5" ht="18" customHeight="1">
      <c r="A28" s="19" t="s">
        <v>14</v>
      </c>
      <c r="B28" s="30">
        <v>1387159.27163</v>
      </c>
      <c r="C28" s="29">
        <v>89963.71665999999</v>
      </c>
      <c r="D28" s="21">
        <v>6.485464106388225</v>
      </c>
      <c r="E28" s="3"/>
    </row>
    <row r="29" spans="1:5" ht="18" customHeight="1">
      <c r="A29" s="19" t="s">
        <v>15</v>
      </c>
      <c r="B29" s="30">
        <v>156466.55555000002</v>
      </c>
      <c r="C29" s="29">
        <v>12851</v>
      </c>
      <c r="D29" s="21">
        <v>8.213256791412762</v>
      </c>
      <c r="E29" s="3"/>
    </row>
    <row r="30" spans="1:5" ht="18" customHeight="1">
      <c r="A30" s="19" t="s">
        <v>16</v>
      </c>
      <c r="B30" s="29">
        <v>84424.08747</v>
      </c>
      <c r="C30" s="29">
        <v>6097.112950000001</v>
      </c>
      <c r="D30" s="21">
        <v>7.222006340508688</v>
      </c>
      <c r="E30" s="3"/>
    </row>
    <row r="31" spans="1:5" ht="18" customHeight="1">
      <c r="A31" s="19" t="s">
        <v>17</v>
      </c>
      <c r="B31" s="29">
        <v>60064.6</v>
      </c>
      <c r="C31" s="29">
        <v>5494.6</v>
      </c>
      <c r="D31" s="21">
        <v>9.14781751647393</v>
      </c>
      <c r="E31" s="3"/>
    </row>
    <row r="32" spans="1:5" ht="18" customHeight="1">
      <c r="A32" s="19" t="s">
        <v>18</v>
      </c>
      <c r="B32" s="29">
        <v>8658.8</v>
      </c>
      <c r="C32" s="29">
        <v>714.4</v>
      </c>
      <c r="D32" s="21">
        <v>8.250565898276898</v>
      </c>
      <c r="E32" s="3"/>
    </row>
    <row r="33" spans="1:5" ht="18" customHeight="1">
      <c r="A33" s="19" t="s">
        <v>19</v>
      </c>
      <c r="B33" s="29">
        <v>46481</v>
      </c>
      <c r="C33" s="29">
        <v>1346.85891</v>
      </c>
      <c r="D33" s="21">
        <v>2.897654762160883</v>
      </c>
      <c r="E33" s="3"/>
    </row>
    <row r="34" spans="1:4" s="4" customFormat="1" ht="28.5">
      <c r="A34" s="27" t="s">
        <v>20</v>
      </c>
      <c r="B34" s="14">
        <v>-76354.9</v>
      </c>
      <c r="C34" s="28">
        <v>446.5311300000176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56" t="s">
        <v>37</v>
      </c>
      <c r="B36" s="56"/>
      <c r="C36" s="56"/>
      <c r="D36" s="56"/>
    </row>
    <row r="37" spans="1:4" ht="16.5" customHeight="1">
      <c r="A37" s="11"/>
      <c r="B37" s="11"/>
      <c r="C37" s="11"/>
      <c r="D37" s="11"/>
    </row>
    <row r="38" spans="1:4" ht="16.5" customHeight="1">
      <c r="A38" s="11"/>
      <c r="B38" s="11"/>
      <c r="C38" s="11"/>
      <c r="D38" s="11"/>
    </row>
    <row r="39" spans="1:4" ht="39" customHeight="1">
      <c r="A39" s="57" t="s">
        <v>27</v>
      </c>
      <c r="B39" s="57"/>
      <c r="C39" s="57"/>
      <c r="D39" s="57"/>
    </row>
  </sheetData>
  <sheetProtection/>
  <mergeCells count="6">
    <mergeCell ref="A1:D1"/>
    <mergeCell ref="A2:D2"/>
    <mergeCell ref="A4:A5"/>
    <mergeCell ref="B4:B5"/>
    <mergeCell ref="A36:D36"/>
    <mergeCell ref="A39:D39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6">
      <selection activeCell="D29" sqref="D29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34.5" customHeight="1">
      <c r="A1" s="52" t="s">
        <v>74</v>
      </c>
      <c r="B1" s="53"/>
      <c r="C1" s="53"/>
      <c r="D1" s="53"/>
    </row>
    <row r="2" spans="1:9" s="12" customFormat="1" ht="43.5" customHeight="1">
      <c r="A2" s="54" t="s">
        <v>75</v>
      </c>
      <c r="B2" s="54"/>
      <c r="C2" s="54"/>
      <c r="D2" s="54"/>
      <c r="F2" s="37"/>
      <c r="G2" s="37"/>
      <c r="H2" s="37"/>
      <c r="I2" s="37"/>
    </row>
    <row r="3" spans="1:4" ht="12" customHeight="1">
      <c r="A3" s="9"/>
      <c r="B3" s="9"/>
      <c r="C3" s="9"/>
      <c r="D3" s="10" t="s">
        <v>38</v>
      </c>
    </row>
    <row r="4" spans="1:4" s="1" customFormat="1" ht="26.25" customHeight="1">
      <c r="A4" s="55" t="s">
        <v>30</v>
      </c>
      <c r="B4" s="55" t="s">
        <v>34</v>
      </c>
      <c r="C4" s="33" t="s">
        <v>31</v>
      </c>
      <c r="D4" s="33" t="s">
        <v>0</v>
      </c>
    </row>
    <row r="5" spans="1:4" s="1" customFormat="1" ht="35.25" customHeight="1">
      <c r="A5" s="55"/>
      <c r="B5" s="55"/>
      <c r="C5" s="34" t="s">
        <v>76</v>
      </c>
      <c r="D5" s="35" t="s">
        <v>32</v>
      </c>
    </row>
    <row r="6" spans="1:4" s="2" customFormat="1" ht="24" customHeight="1">
      <c r="A6" s="13" t="s">
        <v>1</v>
      </c>
      <c r="B6" s="14">
        <v>2279735</v>
      </c>
      <c r="C6" s="14">
        <v>2645605.19439</v>
      </c>
      <c r="D6" s="15">
        <v>116.048803671918</v>
      </c>
    </row>
    <row r="7" spans="1:4" s="2" customFormat="1" ht="30">
      <c r="A7" s="16" t="s">
        <v>29</v>
      </c>
      <c r="B7" s="17">
        <v>771383.9</v>
      </c>
      <c r="C7" s="17">
        <v>641242.25366</v>
      </c>
      <c r="D7" s="18">
        <v>83.1288096186607</v>
      </c>
    </row>
    <row r="8" spans="1:5" ht="18" customHeight="1">
      <c r="A8" s="19" t="s">
        <v>21</v>
      </c>
      <c r="B8" s="20">
        <v>521220</v>
      </c>
      <c r="C8" s="20">
        <v>422616.94353</v>
      </c>
      <c r="D8" s="21">
        <v>81.0822576896512</v>
      </c>
      <c r="E8" s="3"/>
    </row>
    <row r="9" spans="1:5" ht="30">
      <c r="A9" s="19" t="s">
        <v>2</v>
      </c>
      <c r="B9" s="20">
        <v>8366.1</v>
      </c>
      <c r="C9" s="20">
        <v>6223.701639999999</v>
      </c>
      <c r="D9" s="21">
        <v>74.39191068717801</v>
      </c>
      <c r="E9" s="3"/>
    </row>
    <row r="10" spans="1:5" ht="18" customHeight="1">
      <c r="A10" s="19" t="s">
        <v>3</v>
      </c>
      <c r="B10" s="20">
        <v>86300</v>
      </c>
      <c r="C10" s="20">
        <v>64500.36785</v>
      </c>
      <c r="D10" s="21">
        <v>74.73970782155273</v>
      </c>
      <c r="E10" s="3"/>
    </row>
    <row r="11" spans="1:5" ht="18" customHeight="1">
      <c r="A11" s="19" t="s">
        <v>4</v>
      </c>
      <c r="B11" s="20">
        <v>70588.6</v>
      </c>
      <c r="C11" s="20">
        <v>42385.32127</v>
      </c>
      <c r="D11" s="21">
        <v>60.045561563765254</v>
      </c>
      <c r="E11" s="3"/>
    </row>
    <row r="12" spans="1:5" ht="18" customHeight="1">
      <c r="A12" s="19" t="s">
        <v>5</v>
      </c>
      <c r="B12" s="20">
        <v>17410.8</v>
      </c>
      <c r="C12" s="20">
        <v>12530.143119999999</v>
      </c>
      <c r="D12" s="21">
        <v>71.96764720748041</v>
      </c>
      <c r="E12" s="3"/>
    </row>
    <row r="13" spans="1:5" ht="45">
      <c r="A13" s="19" t="s">
        <v>22</v>
      </c>
      <c r="B13" s="20" t="s">
        <v>63</v>
      </c>
      <c r="C13" s="20">
        <v>0.39127</v>
      </c>
      <c r="D13" s="21"/>
      <c r="E13" s="3"/>
    </row>
    <row r="14" spans="1:5" ht="45">
      <c r="A14" s="19" t="s">
        <v>23</v>
      </c>
      <c r="B14" s="20">
        <v>52141.3</v>
      </c>
      <c r="C14" s="20">
        <v>66403.81911</v>
      </c>
      <c r="D14" s="21">
        <v>127.35359323607197</v>
      </c>
      <c r="E14" s="3"/>
    </row>
    <row r="15" spans="1:5" ht="30">
      <c r="A15" s="19" t="s">
        <v>6</v>
      </c>
      <c r="B15" s="20">
        <v>4755.6</v>
      </c>
      <c r="C15" s="20">
        <v>5227.1923</v>
      </c>
      <c r="D15" s="21">
        <v>109.9165678358146</v>
      </c>
      <c r="E15" s="3"/>
    </row>
    <row r="16" spans="1:5" ht="30">
      <c r="A16" s="19" t="s">
        <v>24</v>
      </c>
      <c r="B16" s="22">
        <v>1315.8</v>
      </c>
      <c r="C16" s="20">
        <v>1708.4307</v>
      </c>
      <c r="D16" s="21">
        <v>129.83969448244414</v>
      </c>
      <c r="E16" s="3"/>
    </row>
    <row r="17" spans="1:5" ht="30">
      <c r="A17" s="19" t="s">
        <v>7</v>
      </c>
      <c r="B17" s="20">
        <v>6435.7</v>
      </c>
      <c r="C17" s="20">
        <v>10676.54179</v>
      </c>
      <c r="D17" s="21">
        <v>165.89557919107477</v>
      </c>
      <c r="E17" s="3"/>
    </row>
    <row r="18" spans="1:5" ht="18" customHeight="1">
      <c r="A18" s="19" t="s">
        <v>8</v>
      </c>
      <c r="B18" s="20">
        <v>476.5</v>
      </c>
      <c r="C18" s="20">
        <v>6833.826889999999</v>
      </c>
      <c r="D18" s="21">
        <v>1434.1714354669464</v>
      </c>
      <c r="E18" s="3"/>
    </row>
    <row r="19" spans="1:5" ht="18" customHeight="1">
      <c r="A19" s="19" t="s">
        <v>9</v>
      </c>
      <c r="B19" s="20">
        <v>2373.5</v>
      </c>
      <c r="C19" s="20">
        <v>2135.57419</v>
      </c>
      <c r="D19" s="21">
        <v>89.97574004634505</v>
      </c>
      <c r="E19" s="3"/>
    </row>
    <row r="20" spans="1:5" s="2" customFormat="1" ht="25.5" customHeight="1">
      <c r="A20" s="16" t="s">
        <v>10</v>
      </c>
      <c r="B20" s="17">
        <v>1508351.1</v>
      </c>
      <c r="C20" s="17">
        <v>2004362.94073</v>
      </c>
      <c r="D20" s="23">
        <v>132.88437557608435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3415843.4919699994</v>
      </c>
      <c r="C22" s="28">
        <v>2676378.6551</v>
      </c>
      <c r="D22" s="15">
        <v>78.35191106945207</v>
      </c>
      <c r="E22" s="7"/>
    </row>
    <row r="23" spans="1:5" ht="18" customHeight="1">
      <c r="A23" s="19" t="s">
        <v>25</v>
      </c>
      <c r="B23" s="29">
        <v>165013.2305</v>
      </c>
      <c r="C23" s="29">
        <v>126070.64822</v>
      </c>
      <c r="D23" s="21">
        <v>76.40032731799649</v>
      </c>
      <c r="E23" s="3"/>
    </row>
    <row r="24" spans="1:5" ht="18" customHeight="1">
      <c r="A24" s="19" t="s">
        <v>12</v>
      </c>
      <c r="B24" s="29">
        <v>18605.6</v>
      </c>
      <c r="C24" s="29">
        <v>13677.46252</v>
      </c>
      <c r="D24" s="21">
        <v>73.51261190179301</v>
      </c>
      <c r="E24" s="3"/>
    </row>
    <row r="25" spans="1:5" ht="18" customHeight="1">
      <c r="A25" s="19" t="s">
        <v>26</v>
      </c>
      <c r="B25" s="29">
        <v>219222.68367</v>
      </c>
      <c r="C25" s="29">
        <v>165116.24565</v>
      </c>
      <c r="D25" s="21">
        <v>75.31896010293924</v>
      </c>
      <c r="E25" s="3"/>
    </row>
    <row r="26" spans="1:5" ht="18" customHeight="1">
      <c r="A26" s="19" t="s">
        <v>13</v>
      </c>
      <c r="B26" s="30">
        <v>668877.54451</v>
      </c>
      <c r="C26" s="29">
        <v>464710.41543</v>
      </c>
      <c r="D26" s="21">
        <v>69.47615736904923</v>
      </c>
      <c r="E26" s="3"/>
    </row>
    <row r="27" spans="1:5" ht="18" customHeight="1">
      <c r="A27" s="19" t="s">
        <v>28</v>
      </c>
      <c r="B27" s="30">
        <v>4712.3778</v>
      </c>
      <c r="C27" s="29">
        <v>2765.01667</v>
      </c>
      <c r="D27" s="21">
        <v>58.67561531250741</v>
      </c>
      <c r="E27" s="3"/>
    </row>
    <row r="28" spans="1:5" ht="18" customHeight="1">
      <c r="A28" s="19" t="s">
        <v>14</v>
      </c>
      <c r="B28" s="30">
        <v>1924443.97499</v>
      </c>
      <c r="C28" s="29">
        <v>1605185.4529000001</v>
      </c>
      <c r="D28" s="21">
        <v>83.4103498860413</v>
      </c>
      <c r="E28" s="3"/>
    </row>
    <row r="29" spans="1:5" ht="18" customHeight="1">
      <c r="A29" s="19" t="s">
        <v>15</v>
      </c>
      <c r="B29" s="30">
        <v>166109.70505000002</v>
      </c>
      <c r="C29" s="29">
        <v>140428.06877</v>
      </c>
      <c r="D29" s="21">
        <v>84.5393523080005</v>
      </c>
      <c r="E29" s="3"/>
    </row>
    <row r="30" spans="1:5" ht="18" customHeight="1">
      <c r="A30" s="19" t="s">
        <v>16</v>
      </c>
      <c r="B30" s="29">
        <v>119186.06945000001</v>
      </c>
      <c r="C30" s="29">
        <v>84841.30868999999</v>
      </c>
      <c r="D30" s="21">
        <v>71.1839135911701</v>
      </c>
      <c r="E30" s="3"/>
    </row>
    <row r="31" spans="1:5" ht="18" customHeight="1">
      <c r="A31" s="19" t="s">
        <v>17</v>
      </c>
      <c r="B31" s="29">
        <v>74177.906</v>
      </c>
      <c r="C31" s="29">
        <v>61384.12921</v>
      </c>
      <c r="D31" s="21">
        <v>82.75257758017597</v>
      </c>
      <c r="E31" s="3"/>
    </row>
    <row r="32" spans="1:5" ht="18" customHeight="1">
      <c r="A32" s="19" t="s">
        <v>18</v>
      </c>
      <c r="B32" s="29">
        <v>9313.4</v>
      </c>
      <c r="C32" s="29">
        <v>7430.865</v>
      </c>
      <c r="D32" s="21">
        <v>79.78681254965963</v>
      </c>
      <c r="E32" s="3"/>
    </row>
    <row r="33" spans="1:5" ht="18" customHeight="1">
      <c r="A33" s="19" t="s">
        <v>19</v>
      </c>
      <c r="B33" s="29">
        <v>46181</v>
      </c>
      <c r="C33" s="29">
        <v>4769.04204</v>
      </c>
      <c r="D33" s="21">
        <v>10.326848790628182</v>
      </c>
      <c r="E33" s="3"/>
    </row>
    <row r="34" spans="1:4" s="4" customFormat="1" ht="28.5">
      <c r="A34" s="27" t="s">
        <v>20</v>
      </c>
      <c r="B34" s="14">
        <v>-131564.7</v>
      </c>
      <c r="C34" s="28">
        <v>-30773.460710000247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56" t="s">
        <v>77</v>
      </c>
      <c r="B36" s="56"/>
      <c r="C36" s="56"/>
      <c r="D36" s="56"/>
    </row>
    <row r="37" spans="1:4" ht="16.5" customHeight="1">
      <c r="A37" s="11"/>
      <c r="B37" s="11"/>
      <c r="C37" s="11"/>
      <c r="D37" s="11"/>
    </row>
    <row r="38" spans="1:4" ht="16.5" customHeight="1">
      <c r="A38" s="11"/>
      <c r="B38" s="11"/>
      <c r="C38" s="11"/>
      <c r="D38" s="11"/>
    </row>
    <row r="39" spans="1:4" ht="39" customHeight="1">
      <c r="A39" s="57" t="s">
        <v>73</v>
      </c>
      <c r="B39" s="57"/>
      <c r="C39" s="57"/>
      <c r="D39" s="57"/>
    </row>
  </sheetData>
  <sheetProtection/>
  <mergeCells count="6">
    <mergeCell ref="A1:D1"/>
    <mergeCell ref="A2:D2"/>
    <mergeCell ref="A4:A5"/>
    <mergeCell ref="B4:B5"/>
    <mergeCell ref="A36:D36"/>
    <mergeCell ref="A39:D39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D28" sqref="D28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34.5" customHeight="1">
      <c r="A1" s="52" t="s">
        <v>78</v>
      </c>
      <c r="B1" s="53"/>
      <c r="C1" s="53"/>
      <c r="D1" s="53"/>
    </row>
    <row r="2" spans="1:9" s="12" customFormat="1" ht="43.5" customHeight="1">
      <c r="A2" s="54" t="s">
        <v>79</v>
      </c>
      <c r="B2" s="54"/>
      <c r="C2" s="54"/>
      <c r="D2" s="54"/>
      <c r="F2" s="37"/>
      <c r="G2" s="37"/>
      <c r="H2" s="37"/>
      <c r="I2" s="37"/>
    </row>
    <row r="3" spans="1:4" ht="12" customHeight="1">
      <c r="A3" s="9"/>
      <c r="B3" s="9"/>
      <c r="C3" s="9"/>
      <c r="D3" s="10" t="s">
        <v>38</v>
      </c>
    </row>
    <row r="4" spans="1:4" s="1" customFormat="1" ht="26.25" customHeight="1">
      <c r="A4" s="55" t="s">
        <v>30</v>
      </c>
      <c r="B4" s="55" t="s">
        <v>34</v>
      </c>
      <c r="C4" s="33" t="s">
        <v>31</v>
      </c>
      <c r="D4" s="33" t="s">
        <v>0</v>
      </c>
    </row>
    <row r="5" spans="1:4" s="1" customFormat="1" ht="35.25" customHeight="1">
      <c r="A5" s="55"/>
      <c r="B5" s="55"/>
      <c r="C5" s="34" t="s">
        <v>80</v>
      </c>
      <c r="D5" s="35" t="s">
        <v>32</v>
      </c>
    </row>
    <row r="6" spans="1:4" s="2" customFormat="1" ht="24" customHeight="1">
      <c r="A6" s="13" t="s">
        <v>1</v>
      </c>
      <c r="B6" s="14">
        <v>2280019.5</v>
      </c>
      <c r="C6" s="14">
        <v>2922336.88856</v>
      </c>
      <c r="D6" s="15">
        <v>128.17157434662292</v>
      </c>
    </row>
    <row r="7" spans="1:4" s="2" customFormat="1" ht="30">
      <c r="A7" s="16" t="s">
        <v>29</v>
      </c>
      <c r="B7" s="17">
        <v>771605.2999999999</v>
      </c>
      <c r="C7" s="17">
        <v>725842.02594</v>
      </c>
      <c r="D7" s="18">
        <v>94.06908246223814</v>
      </c>
    </row>
    <row r="8" spans="1:5" ht="18" customHeight="1">
      <c r="A8" s="19" t="s">
        <v>21</v>
      </c>
      <c r="B8" s="20">
        <v>521220</v>
      </c>
      <c r="C8" s="20">
        <v>471562.39694999997</v>
      </c>
      <c r="D8" s="21">
        <v>90.47281319788189</v>
      </c>
      <c r="E8" s="3"/>
    </row>
    <row r="9" spans="1:5" ht="30">
      <c r="A9" s="19" t="s">
        <v>2</v>
      </c>
      <c r="B9" s="20">
        <v>8366.1</v>
      </c>
      <c r="C9" s="20">
        <v>6861.53935</v>
      </c>
      <c r="D9" s="21">
        <v>82.01598534562102</v>
      </c>
      <c r="E9" s="3"/>
    </row>
    <row r="10" spans="1:5" ht="18" customHeight="1">
      <c r="A10" s="19" t="s">
        <v>3</v>
      </c>
      <c r="B10" s="20">
        <v>86300</v>
      </c>
      <c r="C10" s="20">
        <v>64723.716369999995</v>
      </c>
      <c r="D10" s="21">
        <v>74.99851259559675</v>
      </c>
      <c r="E10" s="3"/>
    </row>
    <row r="11" spans="1:5" ht="18" customHeight="1">
      <c r="A11" s="19" t="s">
        <v>4</v>
      </c>
      <c r="B11" s="20">
        <v>70588.6</v>
      </c>
      <c r="C11" s="20">
        <v>64155.15347</v>
      </c>
      <c r="D11" s="21">
        <v>90.88599783817783</v>
      </c>
      <c r="E11" s="3"/>
    </row>
    <row r="12" spans="1:5" ht="18" customHeight="1">
      <c r="A12" s="19" t="s">
        <v>5</v>
      </c>
      <c r="B12" s="20">
        <v>17410.8</v>
      </c>
      <c r="C12" s="20">
        <v>13831.96287</v>
      </c>
      <c r="D12" s="21">
        <v>79.44472896133433</v>
      </c>
      <c r="E12" s="3"/>
    </row>
    <row r="13" spans="1:5" ht="45">
      <c r="A13" s="19" t="s">
        <v>22</v>
      </c>
      <c r="B13" s="20" t="s">
        <v>63</v>
      </c>
      <c r="C13" s="20">
        <v>0.42297</v>
      </c>
      <c r="D13" s="21"/>
      <c r="E13" s="3"/>
    </row>
    <row r="14" spans="1:5" ht="45">
      <c r="A14" s="19" t="s">
        <v>23</v>
      </c>
      <c r="B14" s="20">
        <v>52141.3</v>
      </c>
      <c r="C14" s="20">
        <v>72663.47045000001</v>
      </c>
      <c r="D14" s="21">
        <v>139.35876253564834</v>
      </c>
      <c r="E14" s="3"/>
    </row>
    <row r="15" spans="1:5" ht="30">
      <c r="A15" s="19" t="s">
        <v>6</v>
      </c>
      <c r="B15" s="20">
        <v>4755.6</v>
      </c>
      <c r="C15" s="20">
        <v>3924.60233</v>
      </c>
      <c r="D15" s="21">
        <v>82.5259132391286</v>
      </c>
      <c r="E15" s="3"/>
    </row>
    <row r="16" spans="1:5" ht="30">
      <c r="A16" s="19" t="s">
        <v>24</v>
      </c>
      <c r="B16" s="22">
        <v>1252.7</v>
      </c>
      <c r="C16" s="20">
        <v>1795.50868</v>
      </c>
      <c r="D16" s="21">
        <v>143.33109922567255</v>
      </c>
      <c r="E16" s="3"/>
    </row>
    <row r="17" spans="1:5" ht="30">
      <c r="A17" s="19" t="s">
        <v>7</v>
      </c>
      <c r="B17" s="20">
        <v>6720.2</v>
      </c>
      <c r="C17" s="20">
        <v>14111.14271</v>
      </c>
      <c r="D17" s="21">
        <v>209.9809932740097</v>
      </c>
      <c r="E17" s="3"/>
    </row>
    <row r="18" spans="1:5" ht="18" customHeight="1">
      <c r="A18" s="19" t="s">
        <v>8</v>
      </c>
      <c r="B18" s="20">
        <v>476.5</v>
      </c>
      <c r="C18" s="20">
        <v>7293.24926</v>
      </c>
      <c r="D18" s="25">
        <v>1530.5874627492128</v>
      </c>
      <c r="E18" s="3"/>
    </row>
    <row r="19" spans="1:5" ht="18" customHeight="1">
      <c r="A19" s="19" t="s">
        <v>9</v>
      </c>
      <c r="B19" s="20">
        <v>2373.5</v>
      </c>
      <c r="C19" s="20">
        <v>4918.86053</v>
      </c>
      <c r="D19" s="21">
        <v>207.24080598272593</v>
      </c>
      <c r="E19" s="3"/>
    </row>
    <row r="20" spans="1:5" s="2" customFormat="1" ht="25.5" customHeight="1">
      <c r="A20" s="16" t="s">
        <v>10</v>
      </c>
      <c r="B20" s="17">
        <v>1508414.2</v>
      </c>
      <c r="C20" s="17">
        <v>2196494.86262</v>
      </c>
      <c r="D20" s="23">
        <v>145.61616183538976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3403718.21292</v>
      </c>
      <c r="C22" s="28">
        <v>2910834.18317</v>
      </c>
      <c r="D22" s="15">
        <v>85.51924692593275</v>
      </c>
      <c r="E22" s="7"/>
    </row>
    <row r="23" spans="1:5" ht="18" customHeight="1">
      <c r="A23" s="19" t="s">
        <v>25</v>
      </c>
      <c r="B23" s="29">
        <v>165155.84562</v>
      </c>
      <c r="C23" s="29">
        <v>137584.36851</v>
      </c>
      <c r="D23" s="21">
        <v>83.30578187741654</v>
      </c>
      <c r="E23" s="3"/>
    </row>
    <row r="24" spans="1:5" ht="18" customHeight="1">
      <c r="A24" s="19" t="s">
        <v>12</v>
      </c>
      <c r="B24" s="29">
        <v>18605.6</v>
      </c>
      <c r="C24" s="29">
        <v>15006.705800000002</v>
      </c>
      <c r="D24" s="21">
        <v>80.65693017156127</v>
      </c>
      <c r="E24" s="3"/>
    </row>
    <row r="25" spans="1:5" ht="18" customHeight="1">
      <c r="A25" s="19" t="s">
        <v>26</v>
      </c>
      <c r="B25" s="29">
        <v>217299.08367</v>
      </c>
      <c r="C25" s="29">
        <v>173696.58261</v>
      </c>
      <c r="D25" s="21">
        <v>79.93433735495329</v>
      </c>
      <c r="E25" s="3"/>
    </row>
    <row r="26" spans="1:5" ht="18" customHeight="1">
      <c r="A26" s="19" t="s">
        <v>13</v>
      </c>
      <c r="B26" s="30">
        <v>655403.8126599999</v>
      </c>
      <c r="C26" s="29">
        <v>521733.2295</v>
      </c>
      <c r="D26" s="21">
        <v>79.60485115008883</v>
      </c>
      <c r="E26" s="3"/>
    </row>
    <row r="27" spans="1:5" ht="18" customHeight="1">
      <c r="A27" s="19" t="s">
        <v>28</v>
      </c>
      <c r="B27" s="30">
        <v>4712.3778</v>
      </c>
      <c r="C27" s="29">
        <v>2880.39456</v>
      </c>
      <c r="D27" s="21">
        <v>61.12401599039874</v>
      </c>
      <c r="E27" s="3"/>
    </row>
    <row r="28" spans="1:5" ht="18" customHeight="1">
      <c r="A28" s="19" t="s">
        <v>14</v>
      </c>
      <c r="B28" s="30">
        <v>1924398.38467</v>
      </c>
      <c r="C28" s="29">
        <v>1729603.60929</v>
      </c>
      <c r="D28" s="21">
        <v>89.87762737010382</v>
      </c>
      <c r="E28" s="3"/>
    </row>
    <row r="29" spans="1:5" ht="18" customHeight="1">
      <c r="A29" s="19" t="s">
        <v>15</v>
      </c>
      <c r="B29" s="30">
        <v>165681.90505</v>
      </c>
      <c r="C29" s="29">
        <v>153448.49405</v>
      </c>
      <c r="D29" s="21">
        <v>92.61632645018891</v>
      </c>
      <c r="E29" s="3"/>
    </row>
    <row r="30" spans="1:5" ht="18" customHeight="1">
      <c r="A30" s="19" t="s">
        <v>16</v>
      </c>
      <c r="B30" s="29">
        <v>122788.89745</v>
      </c>
      <c r="C30" s="29">
        <v>97609.67559</v>
      </c>
      <c r="D30" s="21">
        <v>79.49389368020586</v>
      </c>
      <c r="E30" s="3"/>
    </row>
    <row r="31" spans="1:5" ht="18" customHeight="1">
      <c r="A31" s="19" t="s">
        <v>17</v>
      </c>
      <c r="B31" s="29">
        <v>74177.906</v>
      </c>
      <c r="C31" s="29">
        <v>65494.82501</v>
      </c>
      <c r="D31" s="21">
        <v>88.2942489775864</v>
      </c>
      <c r="E31" s="3"/>
    </row>
    <row r="32" spans="1:5" ht="18" customHeight="1">
      <c r="A32" s="19" t="s">
        <v>18</v>
      </c>
      <c r="B32" s="29">
        <v>9313.4</v>
      </c>
      <c r="C32" s="29">
        <v>8337.08</v>
      </c>
      <c r="D32" s="21">
        <v>89.51703996392295</v>
      </c>
      <c r="E32" s="3"/>
    </row>
    <row r="33" spans="1:5" ht="18" customHeight="1">
      <c r="A33" s="19" t="s">
        <v>19</v>
      </c>
      <c r="B33" s="29">
        <v>46181</v>
      </c>
      <c r="C33" s="29">
        <v>5439.21825</v>
      </c>
      <c r="D33" s="21">
        <v>11.778043459431368</v>
      </c>
      <c r="E33" s="3"/>
    </row>
    <row r="34" spans="1:4" s="4" customFormat="1" ht="28.5">
      <c r="A34" s="27" t="s">
        <v>20</v>
      </c>
      <c r="B34" s="14">
        <v>-131399.3</v>
      </c>
      <c r="C34" s="28">
        <v>11502.705389999785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56" t="s">
        <v>81</v>
      </c>
      <c r="B36" s="56"/>
      <c r="C36" s="56"/>
      <c r="D36" s="56"/>
    </row>
    <row r="37" spans="1:4" ht="16.5" customHeight="1">
      <c r="A37" s="11"/>
      <c r="B37" s="11"/>
      <c r="C37" s="11"/>
      <c r="D37" s="11"/>
    </row>
    <row r="38" spans="1:4" ht="16.5" customHeight="1">
      <c r="A38" s="11"/>
      <c r="B38" s="11"/>
      <c r="C38" s="11"/>
      <c r="D38" s="11"/>
    </row>
    <row r="39" spans="1:4" ht="39" customHeight="1">
      <c r="A39" s="57" t="s">
        <v>73</v>
      </c>
      <c r="B39" s="57"/>
      <c r="C39" s="57"/>
      <c r="D39" s="57"/>
    </row>
  </sheetData>
  <sheetProtection/>
  <mergeCells count="6">
    <mergeCell ref="A1:D1"/>
    <mergeCell ref="A2:D2"/>
    <mergeCell ref="A4:A5"/>
    <mergeCell ref="B4:B5"/>
    <mergeCell ref="A36:D36"/>
    <mergeCell ref="A39:D39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10" zoomScaleNormal="110" zoomScalePageLayoutView="0" workbookViewId="0" topLeftCell="A25">
      <selection activeCell="G30" sqref="G30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34.5" customHeight="1">
      <c r="A1" s="52" t="s">
        <v>82</v>
      </c>
      <c r="B1" s="53"/>
      <c r="C1" s="53"/>
      <c r="D1" s="53"/>
    </row>
    <row r="2" spans="1:6" s="12" customFormat="1" ht="43.5" customHeight="1">
      <c r="A2" s="54" t="s">
        <v>83</v>
      </c>
      <c r="B2" s="54"/>
      <c r="C2" s="54"/>
      <c r="D2" s="54"/>
      <c r="F2" s="37"/>
    </row>
    <row r="3" spans="1:4" ht="12" customHeight="1">
      <c r="A3" s="9"/>
      <c r="B3" s="9"/>
      <c r="C3" s="9"/>
      <c r="D3" s="10" t="s">
        <v>38</v>
      </c>
    </row>
    <row r="4" spans="1:4" s="1" customFormat="1" ht="26.25" customHeight="1">
      <c r="A4" s="55" t="s">
        <v>30</v>
      </c>
      <c r="B4" s="55" t="s">
        <v>34</v>
      </c>
      <c r="C4" s="33" t="s">
        <v>31</v>
      </c>
      <c r="D4" s="33" t="s">
        <v>0</v>
      </c>
    </row>
    <row r="5" spans="1:4" s="1" customFormat="1" ht="35.25" customHeight="1">
      <c r="A5" s="55"/>
      <c r="B5" s="55"/>
      <c r="C5" s="34" t="s">
        <v>84</v>
      </c>
      <c r="D5" s="35" t="s">
        <v>32</v>
      </c>
    </row>
    <row r="6" spans="1:4" s="2" customFormat="1" ht="24" customHeight="1">
      <c r="A6" s="13" t="s">
        <v>1</v>
      </c>
      <c r="B6" s="14">
        <v>2282027.5</v>
      </c>
      <c r="C6" s="14">
        <v>3284419.54676</v>
      </c>
      <c r="D6" s="15">
        <v>143.92550250862445</v>
      </c>
    </row>
    <row r="7" spans="1:4" s="2" customFormat="1" ht="30">
      <c r="A7" s="16" t="s">
        <v>29</v>
      </c>
      <c r="B7" s="17">
        <v>773613.2999999999</v>
      </c>
      <c r="C7" s="17">
        <v>830082.8369999997</v>
      </c>
      <c r="D7" s="18">
        <v>107.29945271106376</v>
      </c>
    </row>
    <row r="8" spans="1:5" ht="18" customHeight="1">
      <c r="A8" s="19" t="s">
        <v>21</v>
      </c>
      <c r="B8" s="20">
        <v>521220</v>
      </c>
      <c r="C8" s="20">
        <v>545416.57375</v>
      </c>
      <c r="D8" s="21">
        <v>104.64229571965772</v>
      </c>
      <c r="E8" s="3"/>
    </row>
    <row r="9" spans="1:5" ht="30">
      <c r="A9" s="19" t="s">
        <v>2</v>
      </c>
      <c r="B9" s="20">
        <v>8366.1</v>
      </c>
      <c r="C9" s="20">
        <v>7470.89642</v>
      </c>
      <c r="D9" s="21">
        <v>89.29963089133527</v>
      </c>
      <c r="E9" s="3"/>
    </row>
    <row r="10" spans="1:5" ht="18" customHeight="1">
      <c r="A10" s="19" t="s">
        <v>3</v>
      </c>
      <c r="B10" s="20">
        <v>86300</v>
      </c>
      <c r="C10" s="20">
        <v>67146.68144</v>
      </c>
      <c r="D10" s="21">
        <v>77.80611986095018</v>
      </c>
      <c r="E10" s="3"/>
    </row>
    <row r="11" spans="1:5" ht="18" customHeight="1">
      <c r="A11" s="19" t="s">
        <v>4</v>
      </c>
      <c r="B11" s="20">
        <v>70588.6</v>
      </c>
      <c r="C11" s="20">
        <v>75182.91586</v>
      </c>
      <c r="D11" s="21">
        <v>106.50858050733403</v>
      </c>
      <c r="E11" s="3"/>
    </row>
    <row r="12" spans="1:5" ht="18" customHeight="1">
      <c r="A12" s="19" t="s">
        <v>5</v>
      </c>
      <c r="B12" s="20">
        <v>17410.8</v>
      </c>
      <c r="C12" s="20">
        <v>15725.520369999998</v>
      </c>
      <c r="D12" s="21">
        <v>90.32049285500952</v>
      </c>
      <c r="E12" s="3"/>
    </row>
    <row r="13" spans="1:5" ht="45">
      <c r="A13" s="19" t="s">
        <v>22</v>
      </c>
      <c r="B13" s="20" t="s">
        <v>63</v>
      </c>
      <c r="C13" s="20">
        <v>0.42297</v>
      </c>
      <c r="D13" s="21"/>
      <c r="E13" s="3"/>
    </row>
    <row r="14" spans="1:5" ht="45">
      <c r="A14" s="19" t="s">
        <v>23</v>
      </c>
      <c r="B14" s="20">
        <v>52141.3</v>
      </c>
      <c r="C14" s="20">
        <v>85607.50253</v>
      </c>
      <c r="D14" s="21">
        <v>164.18367499467792</v>
      </c>
      <c r="E14" s="3"/>
    </row>
    <row r="15" spans="1:5" ht="30">
      <c r="A15" s="19" t="s">
        <v>6</v>
      </c>
      <c r="B15" s="20">
        <v>4755.6</v>
      </c>
      <c r="C15" s="20">
        <v>3745.6404199999997</v>
      </c>
      <c r="D15" s="21">
        <v>78.76273067541423</v>
      </c>
      <c r="E15" s="3"/>
    </row>
    <row r="16" spans="1:5" ht="30">
      <c r="A16" s="19" t="s">
        <v>24</v>
      </c>
      <c r="B16" s="22">
        <v>1252.7</v>
      </c>
      <c r="C16" s="20">
        <v>2028.6195400000001</v>
      </c>
      <c r="D16" s="21">
        <v>161.93977328969427</v>
      </c>
      <c r="E16" s="3"/>
    </row>
    <row r="17" spans="1:5" ht="30">
      <c r="A17" s="19" t="s">
        <v>7</v>
      </c>
      <c r="B17" s="20">
        <v>8728.2</v>
      </c>
      <c r="C17" s="20">
        <v>14569.70658</v>
      </c>
      <c r="D17" s="21">
        <v>166.92681858802501</v>
      </c>
      <c r="E17" s="3"/>
    </row>
    <row r="18" spans="1:5" ht="18" customHeight="1">
      <c r="A18" s="19" t="s">
        <v>8</v>
      </c>
      <c r="B18" s="20">
        <v>476.5</v>
      </c>
      <c r="C18" s="20">
        <v>9807.61</v>
      </c>
      <c r="D18" s="25">
        <v>2058.2602308499477</v>
      </c>
      <c r="E18" s="3"/>
    </row>
    <row r="19" spans="1:5" ht="18" customHeight="1">
      <c r="A19" s="19" t="s">
        <v>9</v>
      </c>
      <c r="B19" s="20">
        <v>2373.5</v>
      </c>
      <c r="C19" s="20">
        <v>3380.74712</v>
      </c>
      <c r="D19" s="21">
        <v>142.43720749947335</v>
      </c>
      <c r="E19" s="3"/>
    </row>
    <row r="20" spans="1:5" s="2" customFormat="1" ht="25.5" customHeight="1">
      <c r="A20" s="16" t="s">
        <v>10</v>
      </c>
      <c r="B20" s="17">
        <v>1508414.2</v>
      </c>
      <c r="C20" s="17">
        <v>2454336.70976</v>
      </c>
      <c r="D20" s="23">
        <v>162.70973249655168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3391340.9450899996</v>
      </c>
      <c r="C22" s="28">
        <v>3292881.92495</v>
      </c>
      <c r="D22" s="15">
        <v>97.09675253139767</v>
      </c>
      <c r="E22" s="7"/>
    </row>
    <row r="23" spans="1:5" ht="18" customHeight="1">
      <c r="A23" s="19" t="s">
        <v>25</v>
      </c>
      <c r="B23" s="29">
        <v>165710.31033</v>
      </c>
      <c r="C23" s="29">
        <v>159797.41146</v>
      </c>
      <c r="D23" s="21">
        <v>96.43178577227638</v>
      </c>
      <c r="E23" s="3"/>
    </row>
    <row r="24" spans="1:5" ht="18" customHeight="1">
      <c r="A24" s="19" t="s">
        <v>12</v>
      </c>
      <c r="B24" s="29">
        <v>18605.6</v>
      </c>
      <c r="C24" s="29">
        <v>17745.47481</v>
      </c>
      <c r="D24" s="21">
        <v>95.37706287354347</v>
      </c>
      <c r="E24" s="3"/>
    </row>
    <row r="25" spans="1:5" ht="18" customHeight="1">
      <c r="A25" s="19" t="s">
        <v>26</v>
      </c>
      <c r="B25" s="29">
        <v>214275.18421</v>
      </c>
      <c r="C25" s="29">
        <v>207389.47194999998</v>
      </c>
      <c r="D25" s="21">
        <v>96.78650969995121</v>
      </c>
      <c r="E25" s="3"/>
    </row>
    <row r="26" spans="1:5" ht="18" customHeight="1">
      <c r="A26" s="19" t="s">
        <v>13</v>
      </c>
      <c r="B26" s="30">
        <v>647868.81233</v>
      </c>
      <c r="C26" s="29">
        <v>619114.7474</v>
      </c>
      <c r="D26" s="21">
        <v>95.5617457758788</v>
      </c>
      <c r="E26" s="3"/>
    </row>
    <row r="27" spans="1:5" ht="18" customHeight="1">
      <c r="A27" s="19" t="s">
        <v>28</v>
      </c>
      <c r="B27" s="30">
        <v>4712.3778</v>
      </c>
      <c r="C27" s="29">
        <v>3066.31796</v>
      </c>
      <c r="D27" s="21">
        <v>65.06944243731901</v>
      </c>
      <c r="E27" s="3"/>
    </row>
    <row r="28" spans="1:5" ht="18" customHeight="1">
      <c r="A28" s="19" t="s">
        <v>14</v>
      </c>
      <c r="B28" s="30">
        <v>1925759.0698199999</v>
      </c>
      <c r="C28" s="29">
        <v>1919384.3861500002</v>
      </c>
      <c r="D28" s="21">
        <v>99.66897813075882</v>
      </c>
      <c r="E28" s="3"/>
    </row>
    <row r="29" spans="1:5" ht="18" customHeight="1">
      <c r="A29" s="19" t="s">
        <v>15</v>
      </c>
      <c r="B29" s="30">
        <v>167080.34419</v>
      </c>
      <c r="C29" s="29">
        <v>166418.26178</v>
      </c>
      <c r="D29" s="21">
        <v>99.6037341117474</v>
      </c>
      <c r="E29" s="3"/>
    </row>
    <row r="30" spans="1:5" ht="18" customHeight="1">
      <c r="A30" s="19" t="s">
        <v>16</v>
      </c>
      <c r="B30" s="29">
        <v>117534.57420999999</v>
      </c>
      <c r="C30" s="29">
        <v>110212.89276999999</v>
      </c>
      <c r="D30" s="21">
        <v>93.77061474105628</v>
      </c>
      <c r="E30" s="3"/>
    </row>
    <row r="31" spans="1:5" ht="18" customHeight="1">
      <c r="A31" s="19" t="s">
        <v>17</v>
      </c>
      <c r="B31" s="29">
        <v>74212.906</v>
      </c>
      <c r="C31" s="29">
        <v>73827.34431999999</v>
      </c>
      <c r="D31" s="21">
        <v>99.4804654597409</v>
      </c>
      <c r="E31" s="3"/>
    </row>
    <row r="32" spans="1:5" ht="18" customHeight="1">
      <c r="A32" s="19" t="s">
        <v>18</v>
      </c>
      <c r="B32" s="29">
        <v>9400.7662</v>
      </c>
      <c r="C32" s="29">
        <v>9394.786199999999</v>
      </c>
      <c r="D32" s="21">
        <v>99.93638816376478</v>
      </c>
      <c r="E32" s="3"/>
    </row>
    <row r="33" spans="1:5" ht="18" customHeight="1">
      <c r="A33" s="19" t="s">
        <v>19</v>
      </c>
      <c r="B33" s="29">
        <v>46181</v>
      </c>
      <c r="C33" s="29">
        <v>6530.830150000001</v>
      </c>
      <c r="D33" s="21">
        <v>14.141811892336678</v>
      </c>
      <c r="E33" s="3"/>
    </row>
    <row r="34" spans="1:4" s="4" customFormat="1" ht="28.5">
      <c r="A34" s="27" t="s">
        <v>20</v>
      </c>
      <c r="B34" s="14">
        <v>-129898.1</v>
      </c>
      <c r="C34" s="28">
        <v>-8462.378190000076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56" t="s">
        <v>85</v>
      </c>
      <c r="B36" s="56"/>
      <c r="C36" s="56"/>
      <c r="D36" s="56"/>
    </row>
    <row r="37" spans="1:4" ht="16.5" customHeight="1">
      <c r="A37" s="11"/>
      <c r="B37" s="11"/>
      <c r="C37" s="11"/>
      <c r="D37" s="11"/>
    </row>
    <row r="38" spans="1:4" ht="16.5" customHeight="1">
      <c r="A38" s="11"/>
      <c r="B38" s="11"/>
      <c r="C38" s="11"/>
      <c r="D38" s="11"/>
    </row>
    <row r="39" spans="1:4" ht="39" customHeight="1">
      <c r="A39" s="57" t="s">
        <v>73</v>
      </c>
      <c r="B39" s="57"/>
      <c r="C39" s="57"/>
      <c r="D39" s="57"/>
    </row>
  </sheetData>
  <sheetProtection/>
  <mergeCells count="6">
    <mergeCell ref="A1:D1"/>
    <mergeCell ref="A2:D2"/>
    <mergeCell ref="A4:A5"/>
    <mergeCell ref="B4:B5"/>
    <mergeCell ref="A36:D36"/>
    <mergeCell ref="A39:D39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="110" zoomScaleNormal="110" zoomScalePageLayoutView="0" workbookViewId="0" topLeftCell="A1">
      <selection activeCell="B7" sqref="B7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</cols>
  <sheetData>
    <row r="1" spans="1:4" ht="34.5" customHeight="1">
      <c r="A1" s="52" t="s">
        <v>39</v>
      </c>
      <c r="B1" s="53"/>
      <c r="C1" s="53"/>
      <c r="D1" s="53"/>
    </row>
    <row r="2" spans="1:4" s="12" customFormat="1" ht="43.5" customHeight="1">
      <c r="A2" s="54" t="s">
        <v>40</v>
      </c>
      <c r="B2" s="54"/>
      <c r="C2" s="54"/>
      <c r="D2" s="54"/>
    </row>
    <row r="3" spans="1:4" ht="12" customHeight="1">
      <c r="A3" s="9"/>
      <c r="B3" s="9"/>
      <c r="C3" s="9"/>
      <c r="D3" s="10" t="s">
        <v>38</v>
      </c>
    </row>
    <row r="4" spans="1:4" s="1" customFormat="1" ht="26.25" customHeight="1">
      <c r="A4" s="55" t="s">
        <v>30</v>
      </c>
      <c r="B4" s="55" t="s">
        <v>34</v>
      </c>
      <c r="C4" s="33" t="s">
        <v>31</v>
      </c>
      <c r="D4" s="33" t="s">
        <v>0</v>
      </c>
    </row>
    <row r="5" spans="1:4" s="1" customFormat="1" ht="35.25" customHeight="1">
      <c r="A5" s="55"/>
      <c r="B5" s="55"/>
      <c r="C5" s="34" t="s">
        <v>41</v>
      </c>
      <c r="D5" s="35" t="s">
        <v>32</v>
      </c>
    </row>
    <row r="6" spans="1:4" s="2" customFormat="1" ht="24" customHeight="1">
      <c r="A6" s="13" t="s">
        <v>1</v>
      </c>
      <c r="B6" s="14">
        <v>2241532.3</v>
      </c>
      <c r="C6" s="14">
        <v>314135.65859999997</v>
      </c>
      <c r="D6" s="15">
        <v>14.014326655029686</v>
      </c>
    </row>
    <row r="7" spans="1:4" s="2" customFormat="1" ht="30">
      <c r="A7" s="16" t="s">
        <v>29</v>
      </c>
      <c r="B7" s="17">
        <v>766806.8999999999</v>
      </c>
      <c r="C7" s="17">
        <v>135834.20439</v>
      </c>
      <c r="D7" s="18">
        <v>17.714264750356318</v>
      </c>
    </row>
    <row r="8" spans="1:4" ht="18" customHeight="1">
      <c r="A8" s="19" t="s">
        <v>21</v>
      </c>
      <c r="B8" s="20">
        <v>521220</v>
      </c>
      <c r="C8" s="20">
        <v>86451.99794</v>
      </c>
      <c r="D8" s="21">
        <v>16.586469809293583</v>
      </c>
    </row>
    <row r="9" spans="1:4" ht="30">
      <c r="A9" s="19" t="s">
        <v>2</v>
      </c>
      <c r="B9" s="20">
        <v>8802.2</v>
      </c>
      <c r="C9" s="20">
        <v>1236.09328</v>
      </c>
      <c r="D9" s="21">
        <v>14.043003794505918</v>
      </c>
    </row>
    <row r="10" spans="1:4" ht="18" customHeight="1">
      <c r="A10" s="19" t="s">
        <v>3</v>
      </c>
      <c r="B10" s="20">
        <v>86300</v>
      </c>
      <c r="C10" s="20">
        <v>18815.25932</v>
      </c>
      <c r="D10" s="21">
        <v>21.802154484356894</v>
      </c>
    </row>
    <row r="11" spans="1:4" ht="18" customHeight="1">
      <c r="A11" s="19" t="s">
        <v>4</v>
      </c>
      <c r="B11" s="20">
        <v>70500</v>
      </c>
      <c r="C11" s="20">
        <v>11952.57718</v>
      </c>
      <c r="D11" s="21">
        <v>16.954010184397166</v>
      </c>
    </row>
    <row r="12" spans="1:4" ht="18" customHeight="1">
      <c r="A12" s="19" t="s">
        <v>5</v>
      </c>
      <c r="B12" s="20">
        <v>17410.8</v>
      </c>
      <c r="C12" s="20">
        <v>2248.43789</v>
      </c>
      <c r="D12" s="21">
        <v>12.914041227284216</v>
      </c>
    </row>
    <row r="13" spans="1:4" ht="45" hidden="1">
      <c r="A13" s="19" t="s">
        <v>22</v>
      </c>
      <c r="B13" s="20"/>
      <c r="C13" s="20"/>
      <c r="D13" s="21"/>
    </row>
    <row r="14" spans="1:4" ht="45">
      <c r="A14" s="19" t="s">
        <v>23</v>
      </c>
      <c r="B14" s="20">
        <v>52650.2</v>
      </c>
      <c r="C14" s="20">
        <v>6647.69167</v>
      </c>
      <c r="D14" s="21">
        <v>12.626147042176479</v>
      </c>
    </row>
    <row r="15" spans="1:4" ht="30">
      <c r="A15" s="19" t="s">
        <v>6</v>
      </c>
      <c r="B15" s="20">
        <v>4755.6</v>
      </c>
      <c r="C15" s="20">
        <v>1877.2164599999999</v>
      </c>
      <c r="D15" s="21">
        <v>39.47380898309361</v>
      </c>
    </row>
    <row r="16" spans="1:4" ht="30">
      <c r="A16" s="19" t="s">
        <v>24</v>
      </c>
      <c r="B16" s="22">
        <v>365.2</v>
      </c>
      <c r="C16" s="20">
        <v>182.89356</v>
      </c>
      <c r="D16" s="21">
        <v>50.080383351588175</v>
      </c>
    </row>
    <row r="17" spans="1:4" ht="30">
      <c r="A17" s="19" t="s">
        <v>7</v>
      </c>
      <c r="B17" s="20">
        <v>2394.5</v>
      </c>
      <c r="C17" s="20">
        <v>3190.7411899999997</v>
      </c>
      <c r="D17" s="21">
        <v>133.25292086030487</v>
      </c>
    </row>
    <row r="18" spans="1:4" ht="18" customHeight="1">
      <c r="A18" s="19" t="s">
        <v>8</v>
      </c>
      <c r="B18" s="20">
        <v>476.5</v>
      </c>
      <c r="C18" s="20">
        <v>2731.77379</v>
      </c>
      <c r="D18" s="21">
        <v>573.2998509968521</v>
      </c>
    </row>
    <row r="19" spans="1:4" ht="18" customHeight="1">
      <c r="A19" s="19" t="s">
        <v>9</v>
      </c>
      <c r="B19" s="20">
        <v>1931.9</v>
      </c>
      <c r="C19" s="20">
        <v>499.52211</v>
      </c>
      <c r="D19" s="21">
        <v>25.8565200062115</v>
      </c>
    </row>
    <row r="20" spans="1:4" s="2" customFormat="1" ht="25.5" customHeight="1">
      <c r="A20" s="16" t="s">
        <v>10</v>
      </c>
      <c r="B20" s="17">
        <v>1474725.4</v>
      </c>
      <c r="C20" s="17">
        <v>178301.45421</v>
      </c>
      <c r="D20" s="23">
        <v>12.090485063185321</v>
      </c>
    </row>
    <row r="21" spans="1:4" ht="6" customHeight="1">
      <c r="A21" s="24"/>
      <c r="B21" s="25"/>
      <c r="C21" s="26"/>
      <c r="D21" s="21"/>
    </row>
    <row r="22" spans="1:4" s="4" customFormat="1" ht="23.25" customHeight="1">
      <c r="A22" s="27" t="s">
        <v>11</v>
      </c>
      <c r="B22" s="14">
        <v>2604228.97331</v>
      </c>
      <c r="C22" s="28">
        <v>310386.12587999995</v>
      </c>
      <c r="D22" s="15">
        <v>11.918542073721582</v>
      </c>
    </row>
    <row r="23" spans="1:4" ht="18" customHeight="1">
      <c r="A23" s="19" t="s">
        <v>25</v>
      </c>
      <c r="B23" s="29">
        <v>161204.7</v>
      </c>
      <c r="C23" s="29">
        <v>24752.72958</v>
      </c>
      <c r="D23" s="21">
        <v>15.3548436118798</v>
      </c>
    </row>
    <row r="24" spans="1:4" ht="18" customHeight="1">
      <c r="A24" s="19" t="s">
        <v>12</v>
      </c>
      <c r="B24" s="29">
        <v>16658.3</v>
      </c>
      <c r="C24" s="29">
        <v>3201.67361</v>
      </c>
      <c r="D24" s="21">
        <v>19.219689944352066</v>
      </c>
    </row>
    <row r="25" spans="1:4" ht="18" customHeight="1">
      <c r="A25" s="19" t="s">
        <v>26</v>
      </c>
      <c r="B25" s="29">
        <v>122998.1</v>
      </c>
      <c r="C25" s="29">
        <v>11255.72308</v>
      </c>
      <c r="D25" s="21">
        <v>9.151135732990996</v>
      </c>
    </row>
    <row r="26" spans="1:4" ht="18" customHeight="1">
      <c r="A26" s="19" t="s">
        <v>13</v>
      </c>
      <c r="B26" s="30">
        <v>557734.33006</v>
      </c>
      <c r="C26" s="29">
        <v>26625.39589</v>
      </c>
      <c r="D26" s="21">
        <v>4.773849206509431</v>
      </c>
    </row>
    <row r="27" spans="1:4" ht="18" customHeight="1">
      <c r="A27" s="19" t="s">
        <v>28</v>
      </c>
      <c r="B27" s="30">
        <v>2379.2286</v>
      </c>
      <c r="C27" s="29"/>
      <c r="D27" s="21">
        <v>0</v>
      </c>
    </row>
    <row r="28" spans="1:4" ht="18" customHeight="1">
      <c r="A28" s="19" t="s">
        <v>14</v>
      </c>
      <c r="B28" s="30">
        <v>1383789.97163</v>
      </c>
      <c r="C28" s="29">
        <v>193071.67372999998</v>
      </c>
      <c r="D28" s="21">
        <v>13.952382781223378</v>
      </c>
    </row>
    <row r="29" spans="1:4" ht="18" customHeight="1">
      <c r="A29" s="19" t="s">
        <v>15</v>
      </c>
      <c r="B29" s="30">
        <v>156466.55555000002</v>
      </c>
      <c r="C29" s="29">
        <v>25579.3</v>
      </c>
      <c r="D29" s="21">
        <v>16.34809426850708</v>
      </c>
    </row>
    <row r="30" spans="1:4" ht="18" customHeight="1">
      <c r="A30" s="19" t="s">
        <v>16</v>
      </c>
      <c r="B30" s="29">
        <v>84424.08747</v>
      </c>
      <c r="C30" s="29">
        <v>11378.75841</v>
      </c>
      <c r="D30" s="21">
        <v>13.478094642175943</v>
      </c>
    </row>
    <row r="31" spans="1:4" ht="18" customHeight="1">
      <c r="A31" s="19" t="s">
        <v>17</v>
      </c>
      <c r="B31" s="29">
        <v>63433.9</v>
      </c>
      <c r="C31" s="29">
        <v>11008.6</v>
      </c>
      <c r="D31" s="21">
        <v>17.354442971344977</v>
      </c>
    </row>
    <row r="32" spans="1:4" ht="18" customHeight="1">
      <c r="A32" s="19" t="s">
        <v>18</v>
      </c>
      <c r="B32" s="29">
        <v>8658.8</v>
      </c>
      <c r="C32" s="29">
        <v>1428.8</v>
      </c>
      <c r="D32" s="21">
        <v>16.501131796553796</v>
      </c>
    </row>
    <row r="33" spans="1:4" ht="18" customHeight="1">
      <c r="A33" s="19" t="s">
        <v>19</v>
      </c>
      <c r="B33" s="29">
        <v>46481</v>
      </c>
      <c r="C33" s="29">
        <v>2083.47158</v>
      </c>
      <c r="D33" s="21">
        <v>4.482415567651299</v>
      </c>
    </row>
    <row r="34" spans="1:4" s="4" customFormat="1" ht="28.5">
      <c r="A34" s="27" t="s">
        <v>20</v>
      </c>
      <c r="B34" s="14">
        <v>-76354.9</v>
      </c>
      <c r="C34" s="28">
        <v>3749.53272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56" t="s">
        <v>42</v>
      </c>
      <c r="B36" s="56"/>
      <c r="C36" s="56"/>
      <c r="D36" s="56"/>
    </row>
    <row r="37" spans="1:4" ht="16.5" customHeight="1">
      <c r="A37" s="11"/>
      <c r="B37" s="11"/>
      <c r="C37" s="11"/>
      <c r="D37" s="11"/>
    </row>
    <row r="38" spans="1:4" ht="16.5" customHeight="1">
      <c r="A38" s="11"/>
      <c r="B38" s="11"/>
      <c r="C38" s="11"/>
      <c r="D38" s="11"/>
    </row>
    <row r="39" spans="1:4" ht="39" customHeight="1">
      <c r="A39" s="57" t="s">
        <v>27</v>
      </c>
      <c r="B39" s="57"/>
      <c r="C39" s="57"/>
      <c r="D39" s="57"/>
    </row>
  </sheetData>
  <sheetProtection/>
  <mergeCells count="6">
    <mergeCell ref="A1:D1"/>
    <mergeCell ref="A2:D2"/>
    <mergeCell ref="A4:A5"/>
    <mergeCell ref="B4:B5"/>
    <mergeCell ref="A36:D36"/>
    <mergeCell ref="A39:D39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zoomScalePageLayoutView="0" workbookViewId="0" topLeftCell="A14">
      <selection activeCell="H9" sqref="H9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34.5" customHeight="1">
      <c r="A1" s="52" t="s">
        <v>43</v>
      </c>
      <c r="B1" s="53"/>
      <c r="C1" s="53"/>
      <c r="D1" s="53"/>
    </row>
    <row r="2" spans="1:4" s="12" customFormat="1" ht="43.5" customHeight="1">
      <c r="A2" s="54" t="s">
        <v>44</v>
      </c>
      <c r="B2" s="54"/>
      <c r="C2" s="54"/>
      <c r="D2" s="54"/>
    </row>
    <row r="3" spans="1:4" ht="12" customHeight="1">
      <c r="A3" s="9"/>
      <c r="B3" s="9"/>
      <c r="C3" s="9"/>
      <c r="D3" s="10" t="s">
        <v>38</v>
      </c>
    </row>
    <row r="4" spans="1:4" s="1" customFormat="1" ht="26.25" customHeight="1">
      <c r="A4" s="55" t="s">
        <v>30</v>
      </c>
      <c r="B4" s="55" t="s">
        <v>34</v>
      </c>
      <c r="C4" s="33" t="s">
        <v>31</v>
      </c>
      <c r="D4" s="33" t="s">
        <v>0</v>
      </c>
    </row>
    <row r="5" spans="1:4" s="1" customFormat="1" ht="35.25" customHeight="1">
      <c r="A5" s="55"/>
      <c r="B5" s="55"/>
      <c r="C5" s="34" t="s">
        <v>45</v>
      </c>
      <c r="D5" s="35" t="s">
        <v>32</v>
      </c>
    </row>
    <row r="6" spans="1:4" s="2" customFormat="1" ht="24" customHeight="1">
      <c r="A6" s="13" t="s">
        <v>1</v>
      </c>
      <c r="B6" s="14">
        <v>2242363.6999999997</v>
      </c>
      <c r="C6" s="14">
        <v>526132.20968</v>
      </c>
      <c r="D6" s="15">
        <v>23.46328607085461</v>
      </c>
    </row>
    <row r="7" spans="1:4" s="2" customFormat="1" ht="30">
      <c r="A7" s="16" t="s">
        <v>29</v>
      </c>
      <c r="B7" s="17">
        <v>768402.7999999999</v>
      </c>
      <c r="C7" s="17">
        <v>196559.40477999998</v>
      </c>
      <c r="D7" s="18">
        <v>25.580256185948304</v>
      </c>
    </row>
    <row r="8" spans="1:5" ht="18" customHeight="1">
      <c r="A8" s="19" t="s">
        <v>21</v>
      </c>
      <c r="B8" s="20">
        <v>521220</v>
      </c>
      <c r="C8" s="20">
        <v>134677.61348</v>
      </c>
      <c r="D8" s="21">
        <v>25.838918974713174</v>
      </c>
      <c r="E8" s="3"/>
    </row>
    <row r="9" spans="1:5" ht="30">
      <c r="A9" s="19" t="s">
        <v>2</v>
      </c>
      <c r="B9" s="20">
        <v>8366.1</v>
      </c>
      <c r="C9" s="20">
        <v>1820.69056</v>
      </c>
      <c r="D9" s="21">
        <v>21.762715721781955</v>
      </c>
      <c r="E9" s="3"/>
    </row>
    <row r="10" spans="1:5" ht="18" customHeight="1">
      <c r="A10" s="19" t="s">
        <v>3</v>
      </c>
      <c r="B10" s="20">
        <v>86300</v>
      </c>
      <c r="C10" s="20">
        <v>20702.58065</v>
      </c>
      <c r="D10" s="21">
        <v>23.989085341830823</v>
      </c>
      <c r="E10" s="3"/>
    </row>
    <row r="11" spans="1:5" ht="18" customHeight="1">
      <c r="A11" s="19" t="s">
        <v>4</v>
      </c>
      <c r="B11" s="20">
        <v>70535.5</v>
      </c>
      <c r="C11" s="20">
        <v>13638.1815</v>
      </c>
      <c r="D11" s="21">
        <v>19.335202132259642</v>
      </c>
      <c r="E11" s="3"/>
    </row>
    <row r="12" spans="1:5" ht="18" customHeight="1">
      <c r="A12" s="19" t="s">
        <v>5</v>
      </c>
      <c r="B12" s="20">
        <v>17410.8</v>
      </c>
      <c r="C12" s="20">
        <v>3428.37175</v>
      </c>
      <c r="D12" s="21">
        <v>19.691063879890642</v>
      </c>
      <c r="E12" s="3"/>
    </row>
    <row r="13" spans="1:5" ht="45" hidden="1">
      <c r="A13" s="19" t="s">
        <v>22</v>
      </c>
      <c r="B13" s="20"/>
      <c r="C13" s="20"/>
      <c r="D13" s="21"/>
      <c r="E13" s="3"/>
    </row>
    <row r="14" spans="1:5" ht="45">
      <c r="A14" s="19" t="s">
        <v>23</v>
      </c>
      <c r="B14" s="20">
        <v>52650.2</v>
      </c>
      <c r="C14" s="20">
        <v>10470.68999</v>
      </c>
      <c r="D14" s="21">
        <v>19.88727486315342</v>
      </c>
      <c r="E14" s="3"/>
    </row>
    <row r="15" spans="1:5" ht="30">
      <c r="A15" s="19" t="s">
        <v>6</v>
      </c>
      <c r="B15" s="20">
        <v>4755.6</v>
      </c>
      <c r="C15" s="20">
        <v>3672.992</v>
      </c>
      <c r="D15" s="21">
        <v>77.23509126082934</v>
      </c>
      <c r="E15" s="3"/>
    </row>
    <row r="16" spans="1:5" ht="30">
      <c r="A16" s="19" t="s">
        <v>24</v>
      </c>
      <c r="B16" s="22">
        <v>365.2</v>
      </c>
      <c r="C16" s="20">
        <v>540.55362</v>
      </c>
      <c r="D16" s="21">
        <v>148.01577765607888</v>
      </c>
      <c r="E16" s="3"/>
    </row>
    <row r="17" spans="1:5" ht="30">
      <c r="A17" s="19" t="s">
        <v>7</v>
      </c>
      <c r="B17" s="20">
        <v>3949.4</v>
      </c>
      <c r="C17" s="20">
        <v>3693.04204</v>
      </c>
      <c r="D17" s="21">
        <v>93.50893907935382</v>
      </c>
      <c r="E17" s="3"/>
    </row>
    <row r="18" spans="1:5" ht="18" customHeight="1">
      <c r="A18" s="19" t="s">
        <v>8</v>
      </c>
      <c r="B18" s="20">
        <v>476.5</v>
      </c>
      <c r="C18" s="20">
        <v>3448.8729900000003</v>
      </c>
      <c r="D18" s="21">
        <v>723.7928625393495</v>
      </c>
      <c r="E18" s="3"/>
    </row>
    <row r="19" spans="1:5" ht="18" customHeight="1">
      <c r="A19" s="19" t="s">
        <v>9</v>
      </c>
      <c r="B19" s="20">
        <v>2373.5</v>
      </c>
      <c r="C19" s="20">
        <v>465.81620000000004</v>
      </c>
      <c r="D19" s="21">
        <v>19.62570886875922</v>
      </c>
      <c r="E19" s="3"/>
    </row>
    <row r="20" spans="1:5" s="2" customFormat="1" ht="25.5" customHeight="1">
      <c r="A20" s="16" t="s">
        <v>10</v>
      </c>
      <c r="B20" s="17">
        <v>1473960.9</v>
      </c>
      <c r="C20" s="17">
        <v>329572.8049</v>
      </c>
      <c r="D20" s="23">
        <v>22.359670795880678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2685759.31129</v>
      </c>
      <c r="C22" s="28">
        <v>526239.83325</v>
      </c>
      <c r="D22" s="15">
        <v>19.593707858998027</v>
      </c>
      <c r="E22" s="7"/>
    </row>
    <row r="23" spans="1:5" ht="18" customHeight="1">
      <c r="A23" s="19" t="s">
        <v>25</v>
      </c>
      <c r="B23" s="29">
        <v>162809</v>
      </c>
      <c r="C23" s="29">
        <v>36418.91506</v>
      </c>
      <c r="D23" s="21">
        <v>22.369104324699496</v>
      </c>
      <c r="E23" s="3"/>
    </row>
    <row r="24" spans="1:5" ht="18" customHeight="1">
      <c r="A24" s="19" t="s">
        <v>12</v>
      </c>
      <c r="B24" s="29">
        <v>16958.3</v>
      </c>
      <c r="C24" s="29">
        <v>4317.26862</v>
      </c>
      <c r="D24" s="21">
        <v>25.4581450970911</v>
      </c>
      <c r="E24" s="3"/>
    </row>
    <row r="25" spans="1:5" ht="18" customHeight="1">
      <c r="A25" s="19" t="s">
        <v>26</v>
      </c>
      <c r="B25" s="29">
        <v>147277.2</v>
      </c>
      <c r="C25" s="29">
        <v>17421.711079999997</v>
      </c>
      <c r="D25" s="21">
        <v>11.82919764905905</v>
      </c>
      <c r="E25" s="3"/>
    </row>
    <row r="26" spans="1:5" ht="18" customHeight="1">
      <c r="A26" s="19" t="s">
        <v>13</v>
      </c>
      <c r="B26" s="30">
        <v>560401.73006</v>
      </c>
      <c r="C26" s="29">
        <v>61276.329359999996</v>
      </c>
      <c r="D26" s="21">
        <v>10.934357635448304</v>
      </c>
      <c r="E26" s="3"/>
    </row>
    <row r="27" spans="1:5" ht="18" customHeight="1">
      <c r="A27" s="19" t="s">
        <v>28</v>
      </c>
      <c r="B27" s="30">
        <v>5265.6777999999995</v>
      </c>
      <c r="C27" s="29"/>
      <c r="D27" s="21">
        <v>0</v>
      </c>
      <c r="E27" s="3"/>
    </row>
    <row r="28" spans="1:5" ht="18" customHeight="1">
      <c r="A28" s="19" t="s">
        <v>14</v>
      </c>
      <c r="B28" s="30">
        <v>1425413.76041</v>
      </c>
      <c r="C28" s="29">
        <v>319439.62919</v>
      </c>
      <c r="D28" s="21">
        <v>22.410309066899828</v>
      </c>
      <c r="E28" s="3"/>
    </row>
    <row r="29" spans="1:5" ht="18" customHeight="1">
      <c r="A29" s="19" t="s">
        <v>15</v>
      </c>
      <c r="B29" s="30">
        <v>160060.95555</v>
      </c>
      <c r="C29" s="29">
        <v>46732.45555</v>
      </c>
      <c r="D29" s="21">
        <v>29.196661602711515</v>
      </c>
      <c r="E29" s="3"/>
    </row>
    <row r="30" spans="1:5" ht="18" customHeight="1">
      <c r="A30" s="19" t="s">
        <v>16</v>
      </c>
      <c r="B30" s="29">
        <v>85392.38747</v>
      </c>
      <c r="C30" s="29">
        <v>17803.192850000003</v>
      </c>
      <c r="D30" s="21">
        <v>20.84868848087262</v>
      </c>
      <c r="E30" s="3"/>
    </row>
    <row r="31" spans="1:5" ht="18" customHeight="1">
      <c r="A31" s="19" t="s">
        <v>17</v>
      </c>
      <c r="B31" s="29">
        <v>67040.5</v>
      </c>
      <c r="C31" s="29">
        <v>18211.665</v>
      </c>
      <c r="D31" s="21">
        <v>27.165168815865037</v>
      </c>
      <c r="E31" s="3"/>
    </row>
    <row r="32" spans="1:5" ht="18" customHeight="1">
      <c r="A32" s="19" t="s">
        <v>18</v>
      </c>
      <c r="B32" s="29">
        <v>8658.8</v>
      </c>
      <c r="C32" s="29">
        <v>2216.2</v>
      </c>
      <c r="D32" s="21">
        <v>25.59477063796369</v>
      </c>
      <c r="E32" s="3"/>
    </row>
    <row r="33" spans="1:5" ht="18" customHeight="1">
      <c r="A33" s="19" t="s">
        <v>19</v>
      </c>
      <c r="B33" s="29">
        <v>46481</v>
      </c>
      <c r="C33" s="29">
        <v>2402.46654</v>
      </c>
      <c r="D33" s="21">
        <v>5.168706654331878</v>
      </c>
      <c r="E33" s="3"/>
    </row>
    <row r="34" spans="1:4" s="4" customFormat="1" ht="28.5">
      <c r="A34" s="27" t="s">
        <v>20</v>
      </c>
      <c r="B34" s="14">
        <v>-126453.7</v>
      </c>
      <c r="C34" s="28">
        <v>-107.62357000005431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56" t="s">
        <v>46</v>
      </c>
      <c r="B36" s="56"/>
      <c r="C36" s="56"/>
      <c r="D36" s="56"/>
    </row>
    <row r="37" spans="1:4" ht="16.5" customHeight="1">
      <c r="A37" s="11"/>
      <c r="B37" s="11"/>
      <c r="C37" s="11"/>
      <c r="D37" s="11"/>
    </row>
    <row r="38" spans="1:4" ht="16.5" customHeight="1">
      <c r="A38" s="11"/>
      <c r="B38" s="11"/>
      <c r="C38" s="11"/>
      <c r="D38" s="11"/>
    </row>
    <row r="39" spans="1:4" ht="39" customHeight="1">
      <c r="A39" s="57" t="s">
        <v>27</v>
      </c>
      <c r="B39" s="57"/>
      <c r="C39" s="57"/>
      <c r="D39" s="57"/>
    </row>
  </sheetData>
  <sheetProtection/>
  <mergeCells count="6">
    <mergeCell ref="A1:D1"/>
    <mergeCell ref="A2:D2"/>
    <mergeCell ref="A4:A5"/>
    <mergeCell ref="B4:B5"/>
    <mergeCell ref="A36:D36"/>
    <mergeCell ref="A39:D39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zoomScalePageLayoutView="0" workbookViewId="0" topLeftCell="A1">
      <selection activeCell="G11" sqref="G11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34.5" customHeight="1">
      <c r="A1" s="52" t="s">
        <v>47</v>
      </c>
      <c r="B1" s="53"/>
      <c r="C1" s="53"/>
      <c r="D1" s="53"/>
    </row>
    <row r="2" spans="1:4" s="12" customFormat="1" ht="43.5" customHeight="1">
      <c r="A2" s="54" t="s">
        <v>48</v>
      </c>
      <c r="B2" s="54"/>
      <c r="C2" s="54"/>
      <c r="D2" s="54"/>
    </row>
    <row r="3" spans="1:4" ht="12" customHeight="1">
      <c r="A3" s="9"/>
      <c r="B3" s="9"/>
      <c r="C3" s="9"/>
      <c r="D3" s="10" t="s">
        <v>38</v>
      </c>
    </row>
    <row r="4" spans="1:4" s="1" customFormat="1" ht="26.25" customHeight="1">
      <c r="A4" s="55" t="s">
        <v>30</v>
      </c>
      <c r="B4" s="55" t="s">
        <v>34</v>
      </c>
      <c r="C4" s="33" t="s">
        <v>31</v>
      </c>
      <c r="D4" s="33" t="s">
        <v>0</v>
      </c>
    </row>
    <row r="5" spans="1:4" s="1" customFormat="1" ht="35.25" customHeight="1">
      <c r="A5" s="55"/>
      <c r="B5" s="55"/>
      <c r="C5" s="34" t="s">
        <v>49</v>
      </c>
      <c r="D5" s="35" t="s">
        <v>32</v>
      </c>
    </row>
    <row r="6" spans="1:4" s="2" customFormat="1" ht="24" customHeight="1">
      <c r="A6" s="13" t="s">
        <v>1</v>
      </c>
      <c r="B6" s="14">
        <v>2242363.7</v>
      </c>
      <c r="C6" s="14">
        <v>785872.86866</v>
      </c>
      <c r="D6" s="15">
        <v>35.04662819238467</v>
      </c>
    </row>
    <row r="7" spans="1:4" s="2" customFormat="1" ht="30">
      <c r="A7" s="16" t="s">
        <v>29</v>
      </c>
      <c r="B7" s="17">
        <v>768411.6</v>
      </c>
      <c r="C7" s="17">
        <v>261939.59549000007</v>
      </c>
      <c r="D7" s="18">
        <v>34.08844888468629</v>
      </c>
    </row>
    <row r="8" spans="1:5" ht="18" customHeight="1">
      <c r="A8" s="19" t="s">
        <v>21</v>
      </c>
      <c r="B8" s="20">
        <v>521220</v>
      </c>
      <c r="C8" s="20">
        <v>175664.22952000002</v>
      </c>
      <c r="D8" s="21">
        <v>33.70251132343349</v>
      </c>
      <c r="E8" s="3"/>
    </row>
    <row r="9" spans="1:5" ht="30">
      <c r="A9" s="19" t="s">
        <v>2</v>
      </c>
      <c r="B9" s="20">
        <v>8366.1</v>
      </c>
      <c r="C9" s="20">
        <v>2454.8259199999998</v>
      </c>
      <c r="D9" s="21">
        <v>29.34253618770992</v>
      </c>
      <c r="E9" s="3"/>
    </row>
    <row r="10" spans="1:5" ht="18" customHeight="1">
      <c r="A10" s="19" t="s">
        <v>3</v>
      </c>
      <c r="B10" s="20">
        <v>86300</v>
      </c>
      <c r="C10" s="20">
        <v>32892.41042</v>
      </c>
      <c r="D10" s="21">
        <v>38.11403293163384</v>
      </c>
      <c r="E10" s="3"/>
    </row>
    <row r="11" spans="1:5" ht="18" customHeight="1">
      <c r="A11" s="19" t="s">
        <v>4</v>
      </c>
      <c r="B11" s="20">
        <v>70535.5</v>
      </c>
      <c r="C11" s="20">
        <v>19286.164760000003</v>
      </c>
      <c r="D11" s="21">
        <v>27.342493864791493</v>
      </c>
      <c r="E11" s="3"/>
    </row>
    <row r="12" spans="1:5" ht="18" customHeight="1">
      <c r="A12" s="19" t="s">
        <v>5</v>
      </c>
      <c r="B12" s="20">
        <v>17410.8</v>
      </c>
      <c r="C12" s="20">
        <v>4228.27879</v>
      </c>
      <c r="D12" s="21">
        <v>24.285379132492476</v>
      </c>
      <c r="E12" s="3"/>
    </row>
    <row r="13" spans="1:5" ht="45">
      <c r="A13" s="19" t="s">
        <v>22</v>
      </c>
      <c r="B13" s="20"/>
      <c r="C13" s="20">
        <v>0.39127</v>
      </c>
      <c r="D13" s="21"/>
      <c r="E13" s="3"/>
    </row>
    <row r="14" spans="1:5" ht="45">
      <c r="A14" s="19" t="s">
        <v>23</v>
      </c>
      <c r="B14" s="20">
        <v>52650.2</v>
      </c>
      <c r="C14" s="20">
        <v>14718.92035</v>
      </c>
      <c r="D14" s="21">
        <v>27.956057811746206</v>
      </c>
      <c r="E14" s="3"/>
    </row>
    <row r="15" spans="1:5" ht="30">
      <c r="A15" s="19" t="s">
        <v>6</v>
      </c>
      <c r="B15" s="20">
        <v>4755.6</v>
      </c>
      <c r="C15" s="20">
        <v>3798.45486</v>
      </c>
      <c r="D15" s="21">
        <v>79.87330431491293</v>
      </c>
      <c r="E15" s="3"/>
    </row>
    <row r="16" spans="1:5" ht="30">
      <c r="A16" s="19" t="s">
        <v>24</v>
      </c>
      <c r="B16" s="22">
        <v>374</v>
      </c>
      <c r="C16" s="20">
        <v>591.82943</v>
      </c>
      <c r="D16" s="21">
        <v>158.2431631016043</v>
      </c>
      <c r="E16" s="3"/>
    </row>
    <row r="17" spans="1:5" ht="30">
      <c r="A17" s="19" t="s">
        <v>7</v>
      </c>
      <c r="B17" s="20">
        <v>3949.4</v>
      </c>
      <c r="C17" s="20">
        <v>3996.84742</v>
      </c>
      <c r="D17" s="21">
        <v>101.2013829948853</v>
      </c>
      <c r="E17" s="3"/>
    </row>
    <row r="18" spans="1:5" ht="18" customHeight="1">
      <c r="A18" s="19" t="s">
        <v>8</v>
      </c>
      <c r="B18" s="20">
        <v>476.5</v>
      </c>
      <c r="C18" s="20">
        <v>3731.0363500000003</v>
      </c>
      <c r="D18" s="21">
        <v>783.0086778593915</v>
      </c>
      <c r="E18" s="3"/>
    </row>
    <row r="19" spans="1:5" ht="18" customHeight="1">
      <c r="A19" s="19" t="s">
        <v>9</v>
      </c>
      <c r="B19" s="20">
        <v>2373.5</v>
      </c>
      <c r="C19" s="20">
        <v>576.2064</v>
      </c>
      <c r="D19" s="21">
        <v>24.276654729302717</v>
      </c>
      <c r="E19" s="3"/>
    </row>
    <row r="20" spans="1:5" s="2" customFormat="1" ht="25.5" customHeight="1">
      <c r="A20" s="16" t="s">
        <v>10</v>
      </c>
      <c r="B20" s="17">
        <v>1473952.1</v>
      </c>
      <c r="C20" s="17">
        <v>523933.27317</v>
      </c>
      <c r="D20" s="23">
        <v>35.54615330918827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3049789.43884</v>
      </c>
      <c r="C22" s="28">
        <v>801743.7533499999</v>
      </c>
      <c r="D22" s="15">
        <v>26.288495301988664</v>
      </c>
      <c r="E22" s="7"/>
    </row>
    <row r="23" spans="1:5" ht="18" customHeight="1">
      <c r="A23" s="19" t="s">
        <v>25</v>
      </c>
      <c r="B23" s="29">
        <v>163257.2</v>
      </c>
      <c r="C23" s="29">
        <v>50117.68409</v>
      </c>
      <c r="D23" s="21">
        <v>30.69860569089755</v>
      </c>
      <c r="E23" s="3"/>
    </row>
    <row r="24" spans="1:5" ht="18" customHeight="1">
      <c r="A24" s="19" t="s">
        <v>12</v>
      </c>
      <c r="B24" s="29">
        <v>17238.8</v>
      </c>
      <c r="C24" s="29">
        <v>5579.083259999999</v>
      </c>
      <c r="D24" s="21">
        <v>32.363524491263895</v>
      </c>
      <c r="E24" s="3"/>
    </row>
    <row r="25" spans="1:5" ht="18" customHeight="1">
      <c r="A25" s="19" t="s">
        <v>26</v>
      </c>
      <c r="B25" s="29">
        <v>177723.463</v>
      </c>
      <c r="C25" s="29">
        <v>26289.23559</v>
      </c>
      <c r="D25" s="21">
        <v>14.79221434594711</v>
      </c>
      <c r="E25" s="3"/>
    </row>
    <row r="26" spans="1:5" ht="18" customHeight="1">
      <c r="A26" s="19" t="s">
        <v>13</v>
      </c>
      <c r="B26" s="30">
        <v>659548.68875</v>
      </c>
      <c r="C26" s="29">
        <v>109529.5114</v>
      </c>
      <c r="D26" s="21">
        <v>16.60673628319756</v>
      </c>
      <c r="E26" s="3"/>
    </row>
    <row r="27" spans="1:5" ht="18" customHeight="1">
      <c r="A27" s="19" t="s">
        <v>28</v>
      </c>
      <c r="B27" s="30">
        <v>5265.6777999999995</v>
      </c>
      <c r="C27" s="29"/>
      <c r="D27" s="21">
        <v>0</v>
      </c>
      <c r="E27" s="3"/>
    </row>
    <row r="28" spans="1:5" ht="18" customHeight="1">
      <c r="A28" s="19" t="s">
        <v>14</v>
      </c>
      <c r="B28" s="30">
        <v>1633905.30406</v>
      </c>
      <c r="C28" s="29">
        <v>482347.69474</v>
      </c>
      <c r="D28" s="21">
        <v>29.521153615294665</v>
      </c>
      <c r="E28" s="3"/>
    </row>
    <row r="29" spans="1:5" ht="18" customHeight="1">
      <c r="A29" s="19" t="s">
        <v>15</v>
      </c>
      <c r="B29" s="30">
        <v>166077.75555</v>
      </c>
      <c r="C29" s="29">
        <v>60602.37875</v>
      </c>
      <c r="D29" s="21">
        <v>36.49036473867496</v>
      </c>
      <c r="E29" s="3"/>
    </row>
    <row r="30" spans="1:5" ht="18" customHeight="1">
      <c r="A30" s="19" t="s">
        <v>16</v>
      </c>
      <c r="B30" s="29">
        <v>100971.54968000001</v>
      </c>
      <c r="C30" s="29">
        <v>35709.88316</v>
      </c>
      <c r="D30" s="21">
        <v>35.36628215885771</v>
      </c>
      <c r="E30" s="3"/>
    </row>
    <row r="31" spans="1:5" ht="18" customHeight="1">
      <c r="A31" s="19" t="s">
        <v>17</v>
      </c>
      <c r="B31" s="29">
        <v>70339.3</v>
      </c>
      <c r="C31" s="29">
        <v>25995.565</v>
      </c>
      <c r="D31" s="21">
        <v>36.95738371010231</v>
      </c>
      <c r="E31" s="3"/>
    </row>
    <row r="32" spans="1:5" ht="18" customHeight="1">
      <c r="A32" s="19" t="s">
        <v>18</v>
      </c>
      <c r="B32" s="29">
        <v>9280.7</v>
      </c>
      <c r="C32" s="29">
        <v>3020.6</v>
      </c>
      <c r="D32" s="21">
        <v>32.5471139030461</v>
      </c>
      <c r="E32" s="3"/>
    </row>
    <row r="33" spans="1:5" ht="18" customHeight="1">
      <c r="A33" s="19" t="s">
        <v>19</v>
      </c>
      <c r="B33" s="29">
        <v>46181</v>
      </c>
      <c r="C33" s="29">
        <v>2552.1173599999997</v>
      </c>
      <c r="D33" s="21">
        <v>5.526336285485373</v>
      </c>
      <c r="E33" s="3"/>
    </row>
    <row r="34" spans="1:4" s="4" customFormat="1" ht="28.5">
      <c r="A34" s="27" t="s">
        <v>20</v>
      </c>
      <c r="B34" s="14">
        <v>-126453.7</v>
      </c>
      <c r="C34" s="28">
        <v>-15870.88468999986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56" t="s">
        <v>50</v>
      </c>
      <c r="B36" s="56"/>
      <c r="C36" s="56"/>
      <c r="D36" s="56"/>
    </row>
    <row r="37" spans="1:4" ht="16.5" customHeight="1">
      <c r="A37" s="11"/>
      <c r="B37" s="11"/>
      <c r="C37" s="11"/>
      <c r="D37" s="11"/>
    </row>
    <row r="38" spans="1:4" ht="16.5" customHeight="1">
      <c r="A38" s="11"/>
      <c r="B38" s="11"/>
      <c r="C38" s="11"/>
      <c r="D38" s="11"/>
    </row>
    <row r="39" spans="1:4" ht="39" customHeight="1">
      <c r="A39" s="57" t="s">
        <v>27</v>
      </c>
      <c r="B39" s="57"/>
      <c r="C39" s="57"/>
      <c r="D39" s="57"/>
    </row>
  </sheetData>
  <sheetProtection/>
  <mergeCells count="6">
    <mergeCell ref="A1:D1"/>
    <mergeCell ref="A2:D2"/>
    <mergeCell ref="A4:A5"/>
    <mergeCell ref="B4:B5"/>
    <mergeCell ref="A36:D36"/>
    <mergeCell ref="A39:D39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zoomScalePageLayoutView="0" workbookViewId="0" topLeftCell="A1">
      <selection activeCell="F42" sqref="F42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34.5" customHeight="1">
      <c r="A1" s="52" t="s">
        <v>51</v>
      </c>
      <c r="B1" s="53"/>
      <c r="C1" s="53"/>
      <c r="D1" s="53"/>
    </row>
    <row r="2" spans="1:4" s="12" customFormat="1" ht="43.5" customHeight="1">
      <c r="A2" s="54" t="s">
        <v>52</v>
      </c>
      <c r="B2" s="54"/>
      <c r="C2" s="54"/>
      <c r="D2" s="54"/>
    </row>
    <row r="3" spans="1:4" ht="12" customHeight="1">
      <c r="A3" s="9"/>
      <c r="B3" s="9"/>
      <c r="C3" s="9"/>
      <c r="D3" s="10" t="s">
        <v>38</v>
      </c>
    </row>
    <row r="4" spans="1:4" s="1" customFormat="1" ht="26.25" customHeight="1">
      <c r="A4" s="55" t="s">
        <v>30</v>
      </c>
      <c r="B4" s="55" t="s">
        <v>34</v>
      </c>
      <c r="C4" s="33" t="s">
        <v>31</v>
      </c>
      <c r="D4" s="33" t="s">
        <v>0</v>
      </c>
    </row>
    <row r="5" spans="1:4" s="1" customFormat="1" ht="35.25" customHeight="1">
      <c r="A5" s="55"/>
      <c r="B5" s="55"/>
      <c r="C5" s="34" t="s">
        <v>53</v>
      </c>
      <c r="D5" s="35" t="s">
        <v>32</v>
      </c>
    </row>
    <row r="6" spans="1:4" s="2" customFormat="1" ht="24" customHeight="1">
      <c r="A6" s="13" t="s">
        <v>1</v>
      </c>
      <c r="B6" s="14">
        <v>2242363.7</v>
      </c>
      <c r="C6" s="14">
        <v>1040181.98515</v>
      </c>
      <c r="D6" s="15">
        <v>46.387746338829864</v>
      </c>
    </row>
    <row r="7" spans="1:4" s="2" customFormat="1" ht="30">
      <c r="A7" s="16" t="s">
        <v>29</v>
      </c>
      <c r="B7" s="17">
        <v>768427.9</v>
      </c>
      <c r="C7" s="17">
        <v>305464.27099</v>
      </c>
      <c r="D7" s="18">
        <v>39.75184542232264</v>
      </c>
    </row>
    <row r="8" spans="1:5" ht="18" customHeight="1">
      <c r="A8" s="19" t="s">
        <v>21</v>
      </c>
      <c r="B8" s="20">
        <v>521220</v>
      </c>
      <c r="C8" s="20">
        <v>209796.87913999998</v>
      </c>
      <c r="D8" s="21">
        <v>40.251118364606114</v>
      </c>
      <c r="E8" s="3"/>
    </row>
    <row r="9" spans="1:5" ht="30">
      <c r="A9" s="19" t="s">
        <v>2</v>
      </c>
      <c r="B9" s="20">
        <v>8366.1</v>
      </c>
      <c r="C9" s="20">
        <v>2899.50199</v>
      </c>
      <c r="D9" s="21">
        <v>34.65774960853923</v>
      </c>
      <c r="E9" s="3"/>
    </row>
    <row r="10" spans="1:5" ht="18" customHeight="1">
      <c r="A10" s="19" t="s">
        <v>3</v>
      </c>
      <c r="B10" s="20">
        <v>86300</v>
      </c>
      <c r="C10" s="20">
        <v>35101.01077</v>
      </c>
      <c r="D10" s="21">
        <v>40.67324538818077</v>
      </c>
      <c r="E10" s="3"/>
    </row>
    <row r="11" spans="1:5" ht="18" customHeight="1">
      <c r="A11" s="19" t="s">
        <v>4</v>
      </c>
      <c r="B11" s="20">
        <v>70535.5</v>
      </c>
      <c r="C11" s="20">
        <v>21200.62397</v>
      </c>
      <c r="D11" s="21">
        <v>30.056672129636848</v>
      </c>
      <c r="E11" s="3"/>
    </row>
    <row r="12" spans="1:5" ht="18" customHeight="1">
      <c r="A12" s="19" t="s">
        <v>5</v>
      </c>
      <c r="B12" s="20">
        <v>17410.8</v>
      </c>
      <c r="C12" s="20">
        <v>5179.69923</v>
      </c>
      <c r="D12" s="21">
        <v>29.74992091115859</v>
      </c>
      <c r="E12" s="3"/>
    </row>
    <row r="13" spans="1:5" ht="45">
      <c r="A13" s="19" t="s">
        <v>22</v>
      </c>
      <c r="B13" s="20"/>
      <c r="C13" s="20">
        <v>0.39127</v>
      </c>
      <c r="D13" s="21"/>
      <c r="E13" s="3"/>
    </row>
    <row r="14" spans="1:5" ht="45">
      <c r="A14" s="19" t="s">
        <v>23</v>
      </c>
      <c r="B14" s="20">
        <v>52650.2</v>
      </c>
      <c r="C14" s="20">
        <v>17423.449800000002</v>
      </c>
      <c r="D14" s="21">
        <v>33.092846370953964</v>
      </c>
      <c r="E14" s="3"/>
    </row>
    <row r="15" spans="1:5" ht="30">
      <c r="A15" s="19" t="s">
        <v>6</v>
      </c>
      <c r="B15" s="20">
        <v>4755.6</v>
      </c>
      <c r="C15" s="20">
        <v>3796.19677</v>
      </c>
      <c r="D15" s="21">
        <v>79.82582155774244</v>
      </c>
      <c r="E15" s="3"/>
    </row>
    <row r="16" spans="1:5" ht="30">
      <c r="A16" s="19" t="s">
        <v>24</v>
      </c>
      <c r="B16" s="22">
        <v>390.3</v>
      </c>
      <c r="C16" s="20">
        <v>643.37905</v>
      </c>
      <c r="D16" s="21">
        <v>164.8421854983346</v>
      </c>
      <c r="E16" s="3"/>
    </row>
    <row r="17" spans="1:5" ht="30">
      <c r="A17" s="19" t="s">
        <v>7</v>
      </c>
      <c r="B17" s="20">
        <v>3949.4</v>
      </c>
      <c r="C17" s="20">
        <v>4649.37008</v>
      </c>
      <c r="D17" s="21">
        <v>117.72345368916797</v>
      </c>
      <c r="E17" s="3"/>
    </row>
    <row r="18" spans="1:5" ht="18" customHeight="1">
      <c r="A18" s="19" t="s">
        <v>8</v>
      </c>
      <c r="B18" s="20">
        <v>476.5</v>
      </c>
      <c r="C18" s="20">
        <v>4190.005029999999</v>
      </c>
      <c r="D18" s="21">
        <v>879.3294921301152</v>
      </c>
      <c r="E18" s="3"/>
    </row>
    <row r="19" spans="1:5" ht="18" customHeight="1">
      <c r="A19" s="19" t="s">
        <v>9</v>
      </c>
      <c r="B19" s="20">
        <v>2373.5</v>
      </c>
      <c r="C19" s="20">
        <v>583.7638900000001</v>
      </c>
      <c r="D19" s="21">
        <v>24.595065936380873</v>
      </c>
      <c r="E19" s="3"/>
    </row>
    <row r="20" spans="1:5" s="2" customFormat="1" ht="25.5" customHeight="1">
      <c r="A20" s="16" t="s">
        <v>10</v>
      </c>
      <c r="B20" s="17">
        <v>1473935.8</v>
      </c>
      <c r="C20" s="17">
        <v>734717.71416</v>
      </c>
      <c r="D20" s="23">
        <v>49.84733488120717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3044667.9263800005</v>
      </c>
      <c r="C22" s="28">
        <v>1082872.97339</v>
      </c>
      <c r="D22" s="15">
        <v>35.56620950375683</v>
      </c>
      <c r="E22" s="7"/>
    </row>
    <row r="23" spans="1:5" ht="18" customHeight="1">
      <c r="A23" s="19" t="s">
        <v>25</v>
      </c>
      <c r="B23" s="29">
        <v>163257.2</v>
      </c>
      <c r="C23" s="29">
        <v>63169.062119999995</v>
      </c>
      <c r="D23" s="21">
        <v>38.692971654542646</v>
      </c>
      <c r="E23" s="3"/>
    </row>
    <row r="24" spans="1:5" ht="18" customHeight="1">
      <c r="A24" s="19" t="s">
        <v>12</v>
      </c>
      <c r="B24" s="29">
        <v>17021.3</v>
      </c>
      <c r="C24" s="29">
        <v>6897.70021</v>
      </c>
      <c r="D24" s="21">
        <v>40.52393301334211</v>
      </c>
      <c r="E24" s="3"/>
    </row>
    <row r="25" spans="1:5" ht="18" customHeight="1">
      <c r="A25" s="19" t="s">
        <v>26</v>
      </c>
      <c r="B25" s="29">
        <v>177940.963</v>
      </c>
      <c r="C25" s="29">
        <v>41621.58457</v>
      </c>
      <c r="D25" s="21">
        <v>23.390670629336768</v>
      </c>
      <c r="E25" s="3"/>
    </row>
    <row r="26" spans="1:5" ht="18" customHeight="1">
      <c r="A26" s="19" t="s">
        <v>13</v>
      </c>
      <c r="B26" s="30">
        <v>650161.68115</v>
      </c>
      <c r="C26" s="29">
        <v>149710.78624000002</v>
      </c>
      <c r="D26" s="21">
        <v>23.026700985390736</v>
      </c>
      <c r="E26" s="3"/>
    </row>
    <row r="27" spans="1:5" ht="18" customHeight="1">
      <c r="A27" s="19" t="s">
        <v>28</v>
      </c>
      <c r="B27" s="30">
        <v>5265.6777999999995</v>
      </c>
      <c r="C27" s="29"/>
      <c r="D27" s="21">
        <v>0</v>
      </c>
      <c r="E27" s="3"/>
    </row>
    <row r="28" spans="1:5" ht="18" customHeight="1">
      <c r="A28" s="19" t="s">
        <v>14</v>
      </c>
      <c r="B28" s="30">
        <v>1634431.4932000001</v>
      </c>
      <c r="C28" s="29">
        <v>667876.2461</v>
      </c>
      <c r="D28" s="21">
        <v>40.86290853294725</v>
      </c>
      <c r="E28" s="3"/>
    </row>
    <row r="29" spans="1:5" ht="18" customHeight="1">
      <c r="A29" s="19" t="s">
        <v>15</v>
      </c>
      <c r="B29" s="30">
        <v>166077.75555</v>
      </c>
      <c r="C29" s="29">
        <v>74713.17875</v>
      </c>
      <c r="D29" s="21">
        <v>44.986866845937456</v>
      </c>
      <c r="E29" s="3"/>
    </row>
    <row r="30" spans="1:5" ht="18" customHeight="1">
      <c r="A30" s="19" t="s">
        <v>16</v>
      </c>
      <c r="B30" s="29">
        <v>100971.54968000001</v>
      </c>
      <c r="C30" s="29">
        <v>37857.769100000005</v>
      </c>
      <c r="D30" s="21">
        <v>37.49350110994553</v>
      </c>
      <c r="E30" s="3"/>
    </row>
    <row r="31" spans="1:5" ht="18" customHeight="1">
      <c r="A31" s="19" t="s">
        <v>17</v>
      </c>
      <c r="B31" s="29">
        <v>74078.606</v>
      </c>
      <c r="C31" s="29">
        <v>34425.565</v>
      </c>
      <c r="D31" s="21">
        <v>46.471669566784236</v>
      </c>
      <c r="E31" s="3"/>
    </row>
    <row r="32" spans="1:5" ht="18" customHeight="1">
      <c r="A32" s="19" t="s">
        <v>18</v>
      </c>
      <c r="B32" s="29">
        <v>9280.7</v>
      </c>
      <c r="C32" s="29">
        <v>3775</v>
      </c>
      <c r="D32" s="21">
        <v>40.67581109183575</v>
      </c>
      <c r="E32" s="3"/>
    </row>
    <row r="33" spans="1:5" ht="18" customHeight="1">
      <c r="A33" s="19" t="s">
        <v>19</v>
      </c>
      <c r="B33" s="29">
        <v>46181</v>
      </c>
      <c r="C33" s="29">
        <v>2826.0813</v>
      </c>
      <c r="D33" s="21">
        <v>6.119575799571252</v>
      </c>
      <c r="E33" s="3"/>
    </row>
    <row r="34" spans="1:4" s="4" customFormat="1" ht="28.5">
      <c r="A34" s="27" t="s">
        <v>20</v>
      </c>
      <c r="B34" s="14">
        <v>-126453.7</v>
      </c>
      <c r="C34" s="28">
        <v>-42690.98823999998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56" t="s">
        <v>54</v>
      </c>
      <c r="B36" s="56"/>
      <c r="C36" s="56"/>
      <c r="D36" s="56"/>
    </row>
    <row r="37" spans="1:4" ht="16.5" customHeight="1">
      <c r="A37" s="11"/>
      <c r="B37" s="11"/>
      <c r="C37" s="11"/>
      <c r="D37" s="11"/>
    </row>
    <row r="38" spans="1:4" ht="16.5" customHeight="1">
      <c r="A38" s="11"/>
      <c r="B38" s="11"/>
      <c r="C38" s="11"/>
      <c r="D38" s="11"/>
    </row>
    <row r="39" spans="1:4" ht="39" customHeight="1">
      <c r="A39" s="57" t="s">
        <v>27</v>
      </c>
      <c r="B39" s="57"/>
      <c r="C39" s="57"/>
      <c r="D39" s="57"/>
    </row>
  </sheetData>
  <sheetProtection/>
  <mergeCells count="6">
    <mergeCell ref="A1:D1"/>
    <mergeCell ref="A2:D2"/>
    <mergeCell ref="A4:A5"/>
    <mergeCell ref="B4:B5"/>
    <mergeCell ref="A36:D36"/>
    <mergeCell ref="A39:D39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B34" sqref="B34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34.5" customHeight="1">
      <c r="A1" s="52" t="s">
        <v>55</v>
      </c>
      <c r="B1" s="53"/>
      <c r="C1" s="53"/>
      <c r="D1" s="53"/>
    </row>
    <row r="2" spans="1:4" s="12" customFormat="1" ht="43.5" customHeight="1">
      <c r="A2" s="54" t="s">
        <v>56</v>
      </c>
      <c r="B2" s="54"/>
      <c r="C2" s="54"/>
      <c r="D2" s="54"/>
    </row>
    <row r="3" spans="1:4" ht="12" customHeight="1">
      <c r="A3" s="9"/>
      <c r="B3" s="9"/>
      <c r="C3" s="9"/>
      <c r="D3" s="10" t="s">
        <v>38</v>
      </c>
    </row>
    <row r="4" spans="1:4" s="1" customFormat="1" ht="26.25" customHeight="1">
      <c r="A4" s="55" t="s">
        <v>30</v>
      </c>
      <c r="B4" s="55" t="s">
        <v>34</v>
      </c>
      <c r="C4" s="33" t="s">
        <v>31</v>
      </c>
      <c r="D4" s="33" t="s">
        <v>0</v>
      </c>
    </row>
    <row r="5" spans="1:4" s="1" customFormat="1" ht="35.25" customHeight="1">
      <c r="A5" s="55"/>
      <c r="B5" s="55"/>
      <c r="C5" s="34" t="s">
        <v>57</v>
      </c>
      <c r="D5" s="35" t="s">
        <v>32</v>
      </c>
    </row>
    <row r="6" spans="1:4" s="2" customFormat="1" ht="24" customHeight="1">
      <c r="A6" s="13" t="s">
        <v>1</v>
      </c>
      <c r="B6" s="14">
        <f>B7+B20</f>
        <v>2262316.9</v>
      </c>
      <c r="C6" s="14">
        <f>C7+C20</f>
        <v>1517642.67127</v>
      </c>
      <c r="D6" s="15">
        <f aca="true" t="shared" si="0" ref="D6:D12">100/B6*C6</f>
        <v>67.0835580669534</v>
      </c>
    </row>
    <row r="7" spans="1:4" s="2" customFormat="1" ht="30">
      <c r="A7" s="16" t="s">
        <v>29</v>
      </c>
      <c r="B7" s="17">
        <f>SUM(B8:B19)</f>
        <v>768488.3999999999</v>
      </c>
      <c r="C7" s="17">
        <f>SUM(C8:C19)</f>
        <v>355451.99127000006</v>
      </c>
      <c r="D7" s="18">
        <f t="shared" si="0"/>
        <v>46.25339709356707</v>
      </c>
    </row>
    <row r="8" spans="1:5" ht="18" customHeight="1">
      <c r="A8" s="19" t="s">
        <v>21</v>
      </c>
      <c r="B8" s="20">
        <f>521220000/1000</f>
        <v>521220</v>
      </c>
      <c r="C8" s="20">
        <v>249264.04</v>
      </c>
      <c r="D8" s="21">
        <f t="shared" si="0"/>
        <v>47.823191742450405</v>
      </c>
      <c r="E8" s="3"/>
    </row>
    <row r="9" spans="1:5" ht="30">
      <c r="A9" s="19" t="s">
        <v>2</v>
      </c>
      <c r="B9" s="20">
        <f>8366100/1000</f>
        <v>8366.1</v>
      </c>
      <c r="C9" s="20">
        <v>3402.18</v>
      </c>
      <c r="D9" s="21">
        <f t="shared" si="0"/>
        <v>40.66626026463943</v>
      </c>
      <c r="E9" s="3"/>
    </row>
    <row r="10" spans="1:5" ht="18" customHeight="1">
      <c r="A10" s="19" t="s">
        <v>3</v>
      </c>
      <c r="B10" s="20">
        <f>86300000/1000</f>
        <v>86300</v>
      </c>
      <c r="C10" s="20">
        <v>35931.09</v>
      </c>
      <c r="D10" s="21">
        <f t="shared" si="0"/>
        <v>41.63509849362688</v>
      </c>
      <c r="E10" s="3"/>
    </row>
    <row r="11" spans="1:5" ht="18" customHeight="1">
      <c r="A11" s="19" t="s">
        <v>4</v>
      </c>
      <c r="B11" s="20">
        <v>70588.6</v>
      </c>
      <c r="C11" s="20">
        <v>21905.62</v>
      </c>
      <c r="D11" s="21">
        <f t="shared" si="0"/>
        <v>31.032801330526457</v>
      </c>
      <c r="E11" s="3"/>
    </row>
    <row r="12" spans="1:5" ht="18" customHeight="1">
      <c r="A12" s="19" t="s">
        <v>5</v>
      </c>
      <c r="B12" s="20">
        <f>17410800/1000</f>
        <v>17410.8</v>
      </c>
      <c r="C12" s="20">
        <v>6303.57</v>
      </c>
      <c r="D12" s="21">
        <f t="shared" si="0"/>
        <v>36.204941760286715</v>
      </c>
      <c r="E12" s="3"/>
    </row>
    <row r="13" spans="1:5" ht="45">
      <c r="A13" s="19" t="s">
        <v>22</v>
      </c>
      <c r="B13" s="20"/>
      <c r="C13" s="20">
        <f>391.27/1000</f>
        <v>0.39127</v>
      </c>
      <c r="D13" s="21"/>
      <c r="E13" s="3"/>
    </row>
    <row r="14" spans="1:5" ht="45">
      <c r="A14" s="19" t="s">
        <v>23</v>
      </c>
      <c r="B14" s="20">
        <f>52650200/1000</f>
        <v>52650.2</v>
      </c>
      <c r="C14" s="20">
        <v>21608.43</v>
      </c>
      <c r="D14" s="21">
        <f aca="true" t="shared" si="1" ref="D14:D20">100/B14*C14</f>
        <v>41.041496518531744</v>
      </c>
      <c r="E14" s="3"/>
    </row>
    <row r="15" spans="1:5" ht="30">
      <c r="A15" s="19" t="s">
        <v>6</v>
      </c>
      <c r="B15" s="20">
        <f>4755600/1000</f>
        <v>4755.6</v>
      </c>
      <c r="C15" s="20">
        <v>5521.35</v>
      </c>
      <c r="D15" s="21">
        <f t="shared" si="1"/>
        <v>116.10206913954075</v>
      </c>
      <c r="E15" s="3"/>
    </row>
    <row r="16" spans="1:5" ht="30">
      <c r="A16" s="19" t="s">
        <v>24</v>
      </c>
      <c r="B16" s="36">
        <v>397.7</v>
      </c>
      <c r="C16" s="20">
        <v>1556.58</v>
      </c>
      <c r="D16" s="21">
        <f t="shared" si="1"/>
        <v>391.395524264521</v>
      </c>
      <c r="E16" s="3"/>
    </row>
    <row r="17" spans="1:5" ht="30">
      <c r="A17" s="19" t="s">
        <v>7</v>
      </c>
      <c r="B17" s="20">
        <f>3949400/1000</f>
        <v>3949.4</v>
      </c>
      <c r="C17" s="20">
        <v>4874.59</v>
      </c>
      <c r="D17" s="21">
        <f t="shared" si="1"/>
        <v>123.42609003899327</v>
      </c>
      <c r="E17" s="3"/>
    </row>
    <row r="18" spans="1:5" ht="18" customHeight="1">
      <c r="A18" s="19" t="s">
        <v>8</v>
      </c>
      <c r="B18" s="20">
        <f>476500/1000</f>
        <v>476.5</v>
      </c>
      <c r="C18" s="20">
        <v>4494.03</v>
      </c>
      <c r="D18" s="21">
        <f t="shared" si="1"/>
        <v>943.1332633788037</v>
      </c>
      <c r="E18" s="3"/>
    </row>
    <row r="19" spans="1:5" ht="18" customHeight="1">
      <c r="A19" s="19" t="s">
        <v>9</v>
      </c>
      <c r="B19" s="20">
        <f>2373500/1000</f>
        <v>2373.5</v>
      </c>
      <c r="C19" s="20">
        <v>590.12</v>
      </c>
      <c r="D19" s="21">
        <f t="shared" si="1"/>
        <v>24.862860754160522</v>
      </c>
      <c r="E19" s="3"/>
    </row>
    <row r="20" spans="1:5" s="2" customFormat="1" ht="25.5" customHeight="1">
      <c r="A20" s="16" t="s">
        <v>10</v>
      </c>
      <c r="B20" s="17">
        <v>1493828.5</v>
      </c>
      <c r="C20" s="17">
        <v>1162190.68</v>
      </c>
      <c r="D20" s="23">
        <f t="shared" si="1"/>
        <v>77.79947162609362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f>SUM(B23:B33)</f>
        <v>3344913.676</v>
      </c>
      <c r="C22" s="28">
        <f>SUM(C23:C33)</f>
        <v>1601411.8099999998</v>
      </c>
      <c r="D22" s="15">
        <f aca="true" t="shared" si="2" ref="D22:D33">100/B22*C22</f>
        <v>47.87602805687473</v>
      </c>
      <c r="E22" s="7"/>
    </row>
    <row r="23" spans="1:5" ht="18" customHeight="1">
      <c r="A23" s="19" t="s">
        <v>25</v>
      </c>
      <c r="B23" s="29">
        <v>164255.3</v>
      </c>
      <c r="C23" s="29">
        <v>77025.72</v>
      </c>
      <c r="D23" s="21">
        <f t="shared" si="2"/>
        <v>46.89390235809743</v>
      </c>
      <c r="E23" s="3"/>
    </row>
    <row r="24" spans="1:5" ht="18" customHeight="1">
      <c r="A24" s="19" t="s">
        <v>12</v>
      </c>
      <c r="B24" s="29">
        <f>17021300/1000</f>
        <v>17021.3</v>
      </c>
      <c r="C24" s="29">
        <v>8632.62</v>
      </c>
      <c r="D24" s="21">
        <f t="shared" si="2"/>
        <v>50.71657276471246</v>
      </c>
      <c r="E24" s="3"/>
    </row>
    <row r="25" spans="1:5" ht="18" customHeight="1">
      <c r="A25" s="19" t="s">
        <v>26</v>
      </c>
      <c r="B25" s="29">
        <v>209852.89</v>
      </c>
      <c r="C25" s="29">
        <v>71946.05</v>
      </c>
      <c r="D25" s="21">
        <f t="shared" si="2"/>
        <v>34.28404059624816</v>
      </c>
      <c r="E25" s="3"/>
    </row>
    <row r="26" spans="1:5" ht="18" customHeight="1">
      <c r="A26" s="19" t="s">
        <v>13</v>
      </c>
      <c r="B26" s="30">
        <v>651040.18</v>
      </c>
      <c r="C26" s="29">
        <v>232438.93</v>
      </c>
      <c r="D26" s="21">
        <f t="shared" si="2"/>
        <v>35.70270117583219</v>
      </c>
      <c r="E26" s="3"/>
    </row>
    <row r="27" spans="1:5" ht="18" customHeight="1">
      <c r="A27" s="19" t="s">
        <v>28</v>
      </c>
      <c r="B27" s="30">
        <v>4712.38</v>
      </c>
      <c r="C27" s="29">
        <v>819.31</v>
      </c>
      <c r="D27" s="21">
        <f t="shared" si="2"/>
        <v>17.386331323025733</v>
      </c>
      <c r="E27" s="3"/>
    </row>
    <row r="28" spans="1:5" ht="18" customHeight="1">
      <c r="A28" s="19" t="s">
        <v>14</v>
      </c>
      <c r="B28" s="30">
        <v>1902120.47</v>
      </c>
      <c r="C28" s="29">
        <v>1032921.69</v>
      </c>
      <c r="D28" s="21">
        <f t="shared" si="2"/>
        <v>54.30369454990409</v>
      </c>
      <c r="E28" s="3"/>
    </row>
    <row r="29" spans="1:5" ht="18" customHeight="1">
      <c r="A29" s="19" t="s">
        <v>15</v>
      </c>
      <c r="B29" s="30">
        <v>166065.96</v>
      </c>
      <c r="C29" s="29">
        <v>91688.68</v>
      </c>
      <c r="D29" s="21">
        <f t="shared" si="2"/>
        <v>55.21220604150303</v>
      </c>
      <c r="E29" s="3"/>
    </row>
    <row r="30" spans="1:5" ht="18" customHeight="1">
      <c r="A30" s="19" t="s">
        <v>16</v>
      </c>
      <c r="B30" s="29">
        <v>100272.19</v>
      </c>
      <c r="C30" s="29">
        <v>40176.53</v>
      </c>
      <c r="D30" s="21">
        <f t="shared" si="2"/>
        <v>40.06747035244767</v>
      </c>
      <c r="E30" s="3"/>
    </row>
    <row r="31" spans="1:5" ht="18" customHeight="1">
      <c r="A31" s="19" t="s">
        <v>17</v>
      </c>
      <c r="B31" s="29">
        <f>74078606/1000</f>
        <v>74078.606</v>
      </c>
      <c r="C31" s="29">
        <v>38094.06</v>
      </c>
      <c r="D31" s="21">
        <f t="shared" si="2"/>
        <v>51.42383483836075</v>
      </c>
      <c r="E31" s="3"/>
    </row>
    <row r="32" spans="1:5" ht="18" customHeight="1">
      <c r="A32" s="19" t="s">
        <v>18</v>
      </c>
      <c r="B32" s="29">
        <v>9313.4</v>
      </c>
      <c r="C32" s="29">
        <v>4489.4</v>
      </c>
      <c r="D32" s="21">
        <f t="shared" si="2"/>
        <v>48.20366353855734</v>
      </c>
      <c r="E32" s="3"/>
    </row>
    <row r="33" spans="1:5" ht="18" customHeight="1">
      <c r="A33" s="19" t="s">
        <v>19</v>
      </c>
      <c r="B33" s="29">
        <f>46181000/1000</f>
        <v>46181</v>
      </c>
      <c r="C33" s="29">
        <v>3178.82</v>
      </c>
      <c r="D33" s="21">
        <f t="shared" si="2"/>
        <v>6.883393603429983</v>
      </c>
      <c r="E33" s="3"/>
    </row>
    <row r="34" spans="1:4" s="4" customFormat="1" ht="28.5">
      <c r="A34" s="27" t="s">
        <v>20</v>
      </c>
      <c r="B34" s="14">
        <f>-129730800/1000</f>
        <v>-129730.8</v>
      </c>
      <c r="C34" s="28">
        <f>C6-C22</f>
        <v>-83769.13872999977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56" t="s">
        <v>58</v>
      </c>
      <c r="B36" s="56"/>
      <c r="C36" s="56"/>
      <c r="D36" s="56"/>
    </row>
    <row r="37" spans="1:4" ht="8.25" customHeight="1">
      <c r="A37" s="11"/>
      <c r="B37" s="11"/>
      <c r="C37" s="11"/>
      <c r="D37" s="11"/>
    </row>
    <row r="38" spans="1:4" ht="39" customHeight="1">
      <c r="A38" s="57" t="s">
        <v>59</v>
      </c>
      <c r="B38" s="57"/>
      <c r="C38" s="57"/>
      <c r="D38" s="57"/>
    </row>
  </sheetData>
  <sheetProtection/>
  <mergeCells count="6">
    <mergeCell ref="A1:D1"/>
    <mergeCell ref="A2:D2"/>
    <mergeCell ref="A4:A5"/>
    <mergeCell ref="B4:B5"/>
    <mergeCell ref="A36:D36"/>
    <mergeCell ref="A38:D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B33" sqref="B33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34.5" customHeight="1">
      <c r="A1" s="52" t="s">
        <v>60</v>
      </c>
      <c r="B1" s="53"/>
      <c r="C1" s="53"/>
      <c r="D1" s="53"/>
    </row>
    <row r="2" spans="1:9" s="12" customFormat="1" ht="43.5" customHeight="1">
      <c r="A2" s="54" t="s">
        <v>61</v>
      </c>
      <c r="B2" s="54"/>
      <c r="C2" s="54"/>
      <c r="D2" s="54"/>
      <c r="F2" s="37"/>
      <c r="G2" s="37"/>
      <c r="H2" s="37"/>
      <c r="I2" s="37"/>
    </row>
    <row r="3" spans="1:4" ht="12" customHeight="1">
      <c r="A3" s="9"/>
      <c r="B3" s="9"/>
      <c r="C3" s="9"/>
      <c r="D3" s="10" t="s">
        <v>38</v>
      </c>
    </row>
    <row r="4" spans="1:4" s="1" customFormat="1" ht="26.25" customHeight="1">
      <c r="A4" s="55" t="s">
        <v>30</v>
      </c>
      <c r="B4" s="55" t="s">
        <v>34</v>
      </c>
      <c r="C4" s="33" t="s">
        <v>31</v>
      </c>
      <c r="D4" s="33" t="s">
        <v>0</v>
      </c>
    </row>
    <row r="5" spans="1:4" s="1" customFormat="1" ht="35.25" customHeight="1">
      <c r="A5" s="55"/>
      <c r="B5" s="55"/>
      <c r="C5" s="34" t="s">
        <v>62</v>
      </c>
      <c r="D5" s="35" t="s">
        <v>32</v>
      </c>
    </row>
    <row r="6" spans="1:4" s="2" customFormat="1" ht="24" customHeight="1">
      <c r="A6" s="13" t="s">
        <v>1</v>
      </c>
      <c r="B6" s="14">
        <v>2262316.9</v>
      </c>
      <c r="C6" s="14">
        <v>1750242.12691</v>
      </c>
      <c r="D6" s="15">
        <v>77.36502905096982</v>
      </c>
    </row>
    <row r="7" spans="1:4" s="2" customFormat="1" ht="30">
      <c r="A7" s="16" t="s">
        <v>29</v>
      </c>
      <c r="B7" s="17">
        <v>768492.1</v>
      </c>
      <c r="C7" s="17">
        <v>417163.75467000005</v>
      </c>
      <c r="D7" s="18">
        <v>54.28341484187021</v>
      </c>
    </row>
    <row r="8" spans="1:5" ht="18" customHeight="1">
      <c r="A8" s="19" t="s">
        <v>21</v>
      </c>
      <c r="B8" s="20">
        <v>521220</v>
      </c>
      <c r="C8" s="20">
        <v>289775.66683</v>
      </c>
      <c r="D8" s="21">
        <v>55.59565381796554</v>
      </c>
      <c r="E8" s="3"/>
    </row>
    <row r="9" spans="1:5" ht="30">
      <c r="A9" s="19" t="s">
        <v>2</v>
      </c>
      <c r="B9" s="20">
        <v>8366.1</v>
      </c>
      <c r="C9" s="20">
        <v>4039.2452599999997</v>
      </c>
      <c r="D9" s="21">
        <v>48.28110182761382</v>
      </c>
      <c r="E9" s="3"/>
    </row>
    <row r="10" spans="1:5" ht="18" customHeight="1">
      <c r="A10" s="19" t="s">
        <v>3</v>
      </c>
      <c r="B10" s="20">
        <v>86300</v>
      </c>
      <c r="C10" s="20">
        <v>44454.06652</v>
      </c>
      <c r="D10" s="21">
        <v>51.51108519119351</v>
      </c>
      <c r="E10" s="3"/>
    </row>
    <row r="11" spans="1:5" ht="18" customHeight="1">
      <c r="A11" s="19" t="s">
        <v>4</v>
      </c>
      <c r="B11" s="20">
        <v>70588.6</v>
      </c>
      <c r="C11" s="20">
        <v>26737.52701</v>
      </c>
      <c r="D11" s="21">
        <v>37.877967561334266</v>
      </c>
      <c r="E11" s="3"/>
    </row>
    <row r="12" spans="1:5" ht="18" customHeight="1">
      <c r="A12" s="19" t="s">
        <v>5</v>
      </c>
      <c r="B12" s="20">
        <v>17410.8</v>
      </c>
      <c r="C12" s="20">
        <v>7689.1120599999995</v>
      </c>
      <c r="D12" s="21">
        <v>44.162887747834674</v>
      </c>
      <c r="E12" s="3"/>
    </row>
    <row r="13" spans="1:5" ht="45">
      <c r="A13" s="19" t="s">
        <v>22</v>
      </c>
      <c r="B13" s="20" t="s">
        <v>63</v>
      </c>
      <c r="C13" s="20">
        <v>0.39127</v>
      </c>
      <c r="D13" s="21"/>
      <c r="E13" s="3"/>
    </row>
    <row r="14" spans="1:5" ht="45">
      <c r="A14" s="19" t="s">
        <v>23</v>
      </c>
      <c r="B14" s="20">
        <v>52650.2</v>
      </c>
      <c r="C14" s="20">
        <v>25126.1694</v>
      </c>
      <c r="D14" s="21">
        <v>47.72283752008539</v>
      </c>
      <c r="E14" s="3"/>
    </row>
    <row r="15" spans="1:5" ht="30">
      <c r="A15" s="19" t="s">
        <v>6</v>
      </c>
      <c r="B15" s="20">
        <v>4755.6</v>
      </c>
      <c r="C15" s="20">
        <v>4840.373570000001</v>
      </c>
      <c r="D15" s="21">
        <v>101.7826051392043</v>
      </c>
      <c r="E15" s="3"/>
    </row>
    <row r="16" spans="1:5" ht="30">
      <c r="A16" s="19" t="s">
        <v>24</v>
      </c>
      <c r="B16" s="22">
        <v>401.4</v>
      </c>
      <c r="C16" s="20">
        <v>1625.2261799999999</v>
      </c>
      <c r="D16" s="21">
        <v>404.88943198804185</v>
      </c>
      <c r="E16" s="3"/>
    </row>
    <row r="17" spans="1:5" ht="30">
      <c r="A17" s="19" t="s">
        <v>7</v>
      </c>
      <c r="B17" s="20">
        <v>3949.4</v>
      </c>
      <c r="C17" s="20">
        <v>6307.643980000001</v>
      </c>
      <c r="D17" s="21">
        <v>159.71144933407606</v>
      </c>
      <c r="E17" s="3"/>
    </row>
    <row r="18" spans="1:5" ht="18" customHeight="1">
      <c r="A18" s="19" t="s">
        <v>8</v>
      </c>
      <c r="B18" s="20">
        <v>476.5</v>
      </c>
      <c r="C18" s="20">
        <v>4913.68989</v>
      </c>
      <c r="D18" s="21">
        <v>1031.204593913956</v>
      </c>
      <c r="E18" s="3"/>
    </row>
    <row r="19" spans="1:5" ht="18" customHeight="1">
      <c r="A19" s="19" t="s">
        <v>9</v>
      </c>
      <c r="B19" s="20">
        <v>2373.5</v>
      </c>
      <c r="C19" s="20">
        <v>1654.6426999999999</v>
      </c>
      <c r="D19" s="21">
        <v>69.71319570254897</v>
      </c>
      <c r="E19" s="3"/>
    </row>
    <row r="20" spans="1:5" s="2" customFormat="1" ht="25.5" customHeight="1">
      <c r="A20" s="16" t="s">
        <v>10</v>
      </c>
      <c r="B20" s="17">
        <v>1493824.8</v>
      </c>
      <c r="C20" s="17">
        <v>1333078.37224</v>
      </c>
      <c r="D20" s="23">
        <v>89.23927171646902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3360495.33902</v>
      </c>
      <c r="C22" s="28">
        <v>1828743.8793100005</v>
      </c>
      <c r="D22" s="15">
        <v>54.41887861220202</v>
      </c>
      <c r="E22" s="7"/>
    </row>
    <row r="23" spans="1:5" ht="18" customHeight="1">
      <c r="A23" s="19" t="s">
        <v>25</v>
      </c>
      <c r="B23" s="29">
        <v>164255.3</v>
      </c>
      <c r="C23" s="29">
        <v>92039.81023</v>
      </c>
      <c r="D23" s="21">
        <v>56.034606024889314</v>
      </c>
      <c r="E23" s="3"/>
    </row>
    <row r="24" spans="1:5" ht="18" customHeight="1">
      <c r="A24" s="19" t="s">
        <v>12</v>
      </c>
      <c r="B24" s="29">
        <v>17686.3</v>
      </c>
      <c r="C24" s="29">
        <v>10592.55453</v>
      </c>
      <c r="D24" s="21">
        <v>59.89129738837405</v>
      </c>
      <c r="E24" s="3"/>
    </row>
    <row r="25" spans="1:5" ht="18" customHeight="1">
      <c r="A25" s="19" t="s">
        <v>26</v>
      </c>
      <c r="B25" s="29">
        <v>209852.895</v>
      </c>
      <c r="C25" s="29">
        <v>91185.87108</v>
      </c>
      <c r="D25" s="21">
        <v>43.45228169475575</v>
      </c>
      <c r="E25" s="3"/>
    </row>
    <row r="26" spans="1:5" ht="18" customHeight="1">
      <c r="A26" s="19" t="s">
        <v>13</v>
      </c>
      <c r="B26" s="30">
        <v>665534.68115</v>
      </c>
      <c r="C26" s="29">
        <v>324026.11829</v>
      </c>
      <c r="D26" s="21">
        <v>48.68658650967734</v>
      </c>
      <c r="E26" s="3"/>
    </row>
    <row r="27" spans="1:5" ht="18" customHeight="1">
      <c r="A27" s="19" t="s">
        <v>28</v>
      </c>
      <c r="B27" s="30">
        <v>4712.3778</v>
      </c>
      <c r="C27" s="29">
        <v>909.3143</v>
      </c>
      <c r="D27" s="21">
        <v>19.29629453733527</v>
      </c>
      <c r="E27" s="3"/>
    </row>
    <row r="28" spans="1:5" ht="18" customHeight="1">
      <c r="A28" s="19" t="s">
        <v>14</v>
      </c>
      <c r="B28" s="30">
        <v>1902542.6332699999</v>
      </c>
      <c r="C28" s="29">
        <v>1104347.77041</v>
      </c>
      <c r="D28" s="21">
        <v>58.04588822863326</v>
      </c>
      <c r="E28" s="3"/>
    </row>
    <row r="29" spans="1:5" ht="18" customHeight="1">
      <c r="A29" s="19" t="s">
        <v>15</v>
      </c>
      <c r="B29" s="30">
        <v>166065.95555</v>
      </c>
      <c r="C29" s="29">
        <v>102903.47875</v>
      </c>
      <c r="D29" s="21">
        <v>61.96542717572072</v>
      </c>
      <c r="E29" s="3"/>
    </row>
    <row r="30" spans="1:5" ht="18" customHeight="1">
      <c r="A30" s="19" t="s">
        <v>16</v>
      </c>
      <c r="B30" s="29">
        <v>100158.19025</v>
      </c>
      <c r="C30" s="29">
        <v>49066.96359000001</v>
      </c>
      <c r="D30" s="21">
        <v>48.98946702963216</v>
      </c>
      <c r="E30" s="3"/>
    </row>
    <row r="31" spans="1:5" ht="18" customHeight="1">
      <c r="A31" s="19" t="s">
        <v>17</v>
      </c>
      <c r="B31" s="29">
        <v>74192.606</v>
      </c>
      <c r="C31" s="29">
        <v>44662.87421</v>
      </c>
      <c r="D31" s="21">
        <v>60.198551604994165</v>
      </c>
      <c r="E31" s="3"/>
    </row>
    <row r="32" spans="1:5" ht="18" customHeight="1">
      <c r="A32" s="19" t="s">
        <v>18</v>
      </c>
      <c r="B32" s="29">
        <v>9313.4</v>
      </c>
      <c r="C32" s="29">
        <v>5377.6</v>
      </c>
      <c r="D32" s="21">
        <v>57.74045998239097</v>
      </c>
      <c r="E32" s="3"/>
    </row>
    <row r="33" spans="1:5" ht="18" customHeight="1">
      <c r="A33" s="19" t="s">
        <v>19</v>
      </c>
      <c r="B33" s="29">
        <v>46181</v>
      </c>
      <c r="C33" s="29">
        <v>3631.52392</v>
      </c>
      <c r="D33" s="21">
        <v>7.863675364327322</v>
      </c>
      <c r="E33" s="3"/>
    </row>
    <row r="34" spans="1:4" s="4" customFormat="1" ht="28.5">
      <c r="A34" s="27" t="s">
        <v>20</v>
      </c>
      <c r="B34" s="14">
        <v>-131322.4</v>
      </c>
      <c r="C34" s="28">
        <v>-78501.75240000035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56" t="s">
        <v>64</v>
      </c>
      <c r="B36" s="56"/>
      <c r="C36" s="56"/>
      <c r="D36" s="56"/>
    </row>
    <row r="37" spans="1:4" ht="16.5" customHeight="1">
      <c r="A37" s="11"/>
      <c r="B37" s="11"/>
      <c r="C37" s="11"/>
      <c r="D37" s="11"/>
    </row>
    <row r="38" spans="1:4" ht="16.5" customHeight="1">
      <c r="A38" s="11"/>
      <c r="B38" s="11"/>
      <c r="C38" s="11"/>
      <c r="D38" s="11"/>
    </row>
    <row r="39" spans="1:4" ht="39" customHeight="1">
      <c r="A39" s="57" t="s">
        <v>27</v>
      </c>
      <c r="B39" s="57"/>
      <c r="C39" s="57"/>
      <c r="D39" s="57"/>
    </row>
  </sheetData>
  <sheetProtection/>
  <mergeCells count="6">
    <mergeCell ref="A1:D1"/>
    <mergeCell ref="A2:D2"/>
    <mergeCell ref="A4:A5"/>
    <mergeCell ref="B4:B5"/>
    <mergeCell ref="A36:D36"/>
    <mergeCell ref="A39:D39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5.75390625" style="0" customWidth="1"/>
    <col min="6" max="9" width="14.125" style="38" customWidth="1"/>
    <col min="10" max="10" width="10.25390625" style="39" bestFit="1" customWidth="1"/>
  </cols>
  <sheetData>
    <row r="1" spans="1:4" ht="34.5" customHeight="1">
      <c r="A1" s="52" t="s">
        <v>65</v>
      </c>
      <c r="B1" s="53"/>
      <c r="C1" s="53"/>
      <c r="D1" s="53"/>
    </row>
    <row r="2" spans="1:14" s="12" customFormat="1" ht="43.5" customHeight="1">
      <c r="A2" s="54" t="s">
        <v>66</v>
      </c>
      <c r="B2" s="54"/>
      <c r="C2" s="54"/>
      <c r="D2" s="54"/>
      <c r="F2" s="40"/>
      <c r="G2" s="41"/>
      <c r="H2" s="41"/>
      <c r="I2" s="41"/>
      <c r="J2" s="42"/>
      <c r="K2" s="37"/>
      <c r="L2" s="37"/>
      <c r="M2" s="37"/>
      <c r="N2" s="37"/>
    </row>
    <row r="3" spans="1:9" ht="12" customHeight="1">
      <c r="A3" s="9"/>
      <c r="B3" s="9"/>
      <c r="C3" s="9"/>
      <c r="D3" s="10" t="s">
        <v>38</v>
      </c>
      <c r="F3" s="43"/>
      <c r="G3" s="43"/>
      <c r="H3" s="43"/>
      <c r="I3" s="43"/>
    </row>
    <row r="4" spans="1:10" s="1" customFormat="1" ht="26.25" customHeight="1">
      <c r="A4" s="55" t="s">
        <v>30</v>
      </c>
      <c r="B4" s="55" t="s">
        <v>34</v>
      </c>
      <c r="C4" s="33" t="s">
        <v>31</v>
      </c>
      <c r="D4" s="33" t="s">
        <v>0</v>
      </c>
      <c r="F4" s="44"/>
      <c r="G4" s="44"/>
      <c r="H4" s="44"/>
      <c r="I4" s="44"/>
      <c r="J4" s="45"/>
    </row>
    <row r="5" spans="1:10" s="1" customFormat="1" ht="35.25" customHeight="1">
      <c r="A5" s="55"/>
      <c r="B5" s="55"/>
      <c r="C5" s="34" t="s">
        <v>67</v>
      </c>
      <c r="D5" s="35" t="s">
        <v>32</v>
      </c>
      <c r="F5" s="44"/>
      <c r="G5" s="44"/>
      <c r="H5" s="44"/>
      <c r="I5" s="44"/>
      <c r="J5" s="45"/>
    </row>
    <row r="6" spans="1:10" s="2" customFormat="1" ht="24" customHeight="1">
      <c r="A6" s="13" t="s">
        <v>1</v>
      </c>
      <c r="B6" s="14">
        <f>B7+B20</f>
        <v>2262316.9</v>
      </c>
      <c r="C6" s="14">
        <f>C7+C20</f>
        <v>1962417.99249</v>
      </c>
      <c r="D6" s="15">
        <f aca="true" t="shared" si="0" ref="D6:D12">100/B6*C6</f>
        <v>86.74372686205014</v>
      </c>
      <c r="F6" s="46"/>
      <c r="G6" s="46"/>
      <c r="H6" s="46"/>
      <c r="I6" s="46"/>
      <c r="J6" s="45"/>
    </row>
    <row r="7" spans="1:10" s="2" customFormat="1" ht="30">
      <c r="A7" s="16" t="s">
        <v>29</v>
      </c>
      <c r="B7" s="17">
        <f>SUM(B8:B19)</f>
        <v>768504.2999999999</v>
      </c>
      <c r="C7" s="17">
        <f>SUM(C8:C19)</f>
        <v>471059.65697</v>
      </c>
      <c r="D7" s="18">
        <f t="shared" si="0"/>
        <v>61.295643624895796</v>
      </c>
      <c r="F7" s="47"/>
      <c r="G7" s="48"/>
      <c r="H7" s="48"/>
      <c r="I7" s="48"/>
      <c r="J7" s="45"/>
    </row>
    <row r="8" spans="1:9" ht="18" customHeight="1">
      <c r="A8" s="19" t="s">
        <v>21</v>
      </c>
      <c r="B8" s="20">
        <f>521220000/1000</f>
        <v>521220</v>
      </c>
      <c r="C8" s="20">
        <f>333512965.65/1000</f>
        <v>333512.96564999997</v>
      </c>
      <c r="D8" s="21">
        <f t="shared" si="0"/>
        <v>63.98698546678945</v>
      </c>
      <c r="E8" s="3"/>
      <c r="F8" s="49"/>
      <c r="G8" s="49"/>
      <c r="H8" s="49"/>
      <c r="I8" s="49"/>
    </row>
    <row r="9" spans="1:9" ht="30">
      <c r="A9" s="19" t="s">
        <v>2</v>
      </c>
      <c r="B9" s="20">
        <f>8366100/1000</f>
        <v>8366.1</v>
      </c>
      <c r="C9" s="20">
        <f>4794204.63/1000</f>
        <v>4794.20463</v>
      </c>
      <c r="D9" s="21">
        <f t="shared" si="0"/>
        <v>57.305131781833836</v>
      </c>
      <c r="E9" s="3"/>
      <c r="F9" s="49"/>
      <c r="G9" s="49"/>
      <c r="H9" s="49"/>
      <c r="I9" s="49"/>
    </row>
    <row r="10" spans="1:9" ht="18" customHeight="1">
      <c r="A10" s="19" t="s">
        <v>3</v>
      </c>
      <c r="B10" s="20">
        <f>86300000/1000</f>
        <v>86300</v>
      </c>
      <c r="C10" s="20">
        <f>45649972.48/1000</f>
        <v>45649.97248</v>
      </c>
      <c r="D10" s="21">
        <f t="shared" si="0"/>
        <v>52.89683949015063</v>
      </c>
      <c r="E10" s="3"/>
      <c r="F10" s="49"/>
      <c r="G10" s="49"/>
      <c r="H10" s="49"/>
      <c r="I10" s="49"/>
    </row>
    <row r="11" spans="1:9" ht="18" customHeight="1">
      <c r="A11" s="19" t="s">
        <v>4</v>
      </c>
      <c r="B11" s="20">
        <f>70588600/1000</f>
        <v>70588.6</v>
      </c>
      <c r="C11" s="20">
        <f>28002330.89/1000</f>
        <v>28002.33089</v>
      </c>
      <c r="D11" s="21">
        <f t="shared" si="0"/>
        <v>39.66976380038703</v>
      </c>
      <c r="E11" s="3"/>
      <c r="F11" s="49"/>
      <c r="G11" s="49"/>
      <c r="H11" s="49"/>
      <c r="I11" s="49"/>
    </row>
    <row r="12" spans="1:9" ht="18" customHeight="1">
      <c r="A12" s="19" t="s">
        <v>5</v>
      </c>
      <c r="B12" s="20">
        <f>17410800/1000</f>
        <v>17410.8</v>
      </c>
      <c r="C12" s="20">
        <f>9245766.14/1000</f>
        <v>9245.76614</v>
      </c>
      <c r="D12" s="21">
        <f t="shared" si="0"/>
        <v>53.10362614009695</v>
      </c>
      <c r="E12" s="3"/>
      <c r="F12" s="49"/>
      <c r="G12" s="49"/>
      <c r="H12" s="49"/>
      <c r="I12" s="49"/>
    </row>
    <row r="13" spans="1:9" ht="45">
      <c r="A13" s="19" t="s">
        <v>22</v>
      </c>
      <c r="B13" s="20" t="s">
        <v>63</v>
      </c>
      <c r="C13" s="20">
        <f>391.27/1000</f>
        <v>0.39127</v>
      </c>
      <c r="D13" s="21"/>
      <c r="E13" s="3"/>
      <c r="F13" s="49"/>
      <c r="G13" s="49"/>
      <c r="H13" s="49"/>
      <c r="I13" s="49"/>
    </row>
    <row r="14" spans="1:9" ht="45">
      <c r="A14" s="19" t="s">
        <v>23</v>
      </c>
      <c r="B14" s="20">
        <f>52650200/1000</f>
        <v>52650.2</v>
      </c>
      <c r="C14" s="20">
        <f>28140323.58/1000</f>
        <v>28140.323579999997</v>
      </c>
      <c r="D14" s="21">
        <f aca="true" t="shared" si="1" ref="D14:D20">100/B14*C14</f>
        <v>53.44770500396959</v>
      </c>
      <c r="E14" s="3"/>
      <c r="F14" s="49"/>
      <c r="G14" s="49"/>
      <c r="H14" s="49"/>
      <c r="I14" s="49"/>
    </row>
    <row r="15" spans="1:9" ht="30">
      <c r="A15" s="19" t="s">
        <v>6</v>
      </c>
      <c r="B15" s="20">
        <f>4755600/1000</f>
        <v>4755.6</v>
      </c>
      <c r="C15" s="20">
        <f>5113827.27/1000</f>
        <v>5113.82727</v>
      </c>
      <c r="D15" s="21">
        <f t="shared" si="1"/>
        <v>107.53274602573806</v>
      </c>
      <c r="E15" s="3"/>
      <c r="F15" s="49"/>
      <c r="G15" s="49"/>
      <c r="H15" s="49"/>
      <c r="I15" s="49"/>
    </row>
    <row r="16" spans="1:9" ht="30">
      <c r="A16" s="19" t="s">
        <v>24</v>
      </c>
      <c r="B16" s="22">
        <f>413600/1000</f>
        <v>413.6</v>
      </c>
      <c r="C16" s="20">
        <f>1636974.9/1000</f>
        <v>1636.9749</v>
      </c>
      <c r="D16" s="21">
        <f t="shared" si="1"/>
        <v>395.78696808510637</v>
      </c>
      <c r="E16" s="3"/>
      <c r="F16" s="49"/>
      <c r="G16" s="49"/>
      <c r="H16" s="49"/>
      <c r="I16" s="49"/>
    </row>
    <row r="17" spans="1:9" ht="30">
      <c r="A17" s="19" t="s">
        <v>7</v>
      </c>
      <c r="B17" s="20">
        <f>3949400/1000</f>
        <v>3949.4</v>
      </c>
      <c r="C17" s="20">
        <f>7077671.97/1000</f>
        <v>7077.671969999999</v>
      </c>
      <c r="D17" s="21">
        <f t="shared" si="1"/>
        <v>179.20879044918215</v>
      </c>
      <c r="E17" s="3"/>
      <c r="F17" s="49"/>
      <c r="G17" s="49"/>
      <c r="H17" s="49"/>
      <c r="I17" s="49"/>
    </row>
    <row r="18" spans="1:9" ht="18" customHeight="1">
      <c r="A18" s="19" t="s">
        <v>8</v>
      </c>
      <c r="B18" s="20">
        <f>476500/1000</f>
        <v>476.5</v>
      </c>
      <c r="C18" s="20">
        <f>6046772.71/1000</f>
        <v>6046.77271</v>
      </c>
      <c r="D18" s="21">
        <f t="shared" si="1"/>
        <v>1268.9974207764953</v>
      </c>
      <c r="E18" s="3"/>
      <c r="F18" s="49"/>
      <c r="G18" s="49"/>
      <c r="H18" s="49"/>
      <c r="I18" s="49"/>
    </row>
    <row r="19" spans="1:9" ht="18" customHeight="1">
      <c r="A19" s="19" t="s">
        <v>9</v>
      </c>
      <c r="B19" s="20">
        <f>2373500/1000</f>
        <v>2373.5</v>
      </c>
      <c r="C19" s="20">
        <f>1838455.48/1000</f>
        <v>1838.45548</v>
      </c>
      <c r="D19" s="21">
        <f t="shared" si="1"/>
        <v>77.45757236149147</v>
      </c>
      <c r="E19" s="3"/>
      <c r="F19" s="49"/>
      <c r="G19" s="49"/>
      <c r="H19" s="49"/>
      <c r="I19" s="49"/>
    </row>
    <row r="20" spans="1:10" s="2" customFormat="1" ht="25.5" customHeight="1">
      <c r="A20" s="16" t="s">
        <v>10</v>
      </c>
      <c r="B20" s="17">
        <f>1493812600/1000</f>
        <v>1493812.6</v>
      </c>
      <c r="C20" s="17">
        <f>1491358335.52/1000</f>
        <v>1491358.33552</v>
      </c>
      <c r="D20" s="23">
        <f t="shared" si="1"/>
        <v>99.83570466067832</v>
      </c>
      <c r="E20" s="8"/>
      <c r="F20" s="47"/>
      <c r="G20" s="47"/>
      <c r="H20" s="47"/>
      <c r="I20" s="47"/>
      <c r="J20" s="45"/>
    </row>
    <row r="21" spans="1:5" ht="6" customHeight="1">
      <c r="A21" s="24"/>
      <c r="B21" s="25"/>
      <c r="C21" s="26"/>
      <c r="D21" s="21"/>
      <c r="E21" s="3"/>
    </row>
    <row r="22" spans="1:10" s="4" customFormat="1" ht="23.25" customHeight="1">
      <c r="A22" s="27" t="s">
        <v>11</v>
      </c>
      <c r="B22" s="14">
        <f>SUM(B23:B33)</f>
        <v>3387011.8190200003</v>
      </c>
      <c r="C22" s="28">
        <f>SUM(C23:C33)</f>
        <v>2041247.6068500003</v>
      </c>
      <c r="D22" s="15">
        <f aca="true" t="shared" si="2" ref="D22:D33">100/B22*C22</f>
        <v>60.266917150605515</v>
      </c>
      <c r="E22" s="7"/>
      <c r="F22" s="46"/>
      <c r="G22" s="46"/>
      <c r="H22" s="46"/>
      <c r="I22" s="46"/>
      <c r="J22" s="50"/>
    </row>
    <row r="23" spans="1:9" ht="18" customHeight="1">
      <c r="A23" s="19" t="s">
        <v>25</v>
      </c>
      <c r="B23" s="29">
        <f>164323900/1000</f>
        <v>164323.9</v>
      </c>
      <c r="C23" s="29">
        <f>103441347.6/1000</f>
        <v>103441.3476</v>
      </c>
      <c r="D23" s="21">
        <f t="shared" si="2"/>
        <v>62.949666847001566</v>
      </c>
      <c r="E23" s="3"/>
      <c r="F23" s="49"/>
      <c r="G23" s="49"/>
      <c r="H23" s="49"/>
      <c r="I23" s="49"/>
    </row>
    <row r="24" spans="1:9" ht="18" customHeight="1">
      <c r="A24" s="19" t="s">
        <v>12</v>
      </c>
      <c r="B24" s="29">
        <f>17686300/1000</f>
        <v>17686.3</v>
      </c>
      <c r="C24" s="29">
        <f>11611888.57/1000</f>
        <v>11611.888570000001</v>
      </c>
      <c r="D24" s="21">
        <f t="shared" si="2"/>
        <v>65.6547077116186</v>
      </c>
      <c r="E24" s="3"/>
      <c r="F24" s="49"/>
      <c r="G24" s="49"/>
      <c r="H24" s="49"/>
      <c r="I24" s="49"/>
    </row>
    <row r="25" spans="1:9" ht="18" customHeight="1">
      <c r="A25" s="19" t="s">
        <v>26</v>
      </c>
      <c r="B25" s="29">
        <f>219910943/1000</f>
        <v>219910.943</v>
      </c>
      <c r="C25" s="29">
        <f>133348176.79/1000</f>
        <v>133348.17679</v>
      </c>
      <c r="D25" s="21">
        <f t="shared" si="2"/>
        <v>60.6373539083046</v>
      </c>
      <c r="E25" s="3"/>
      <c r="F25" s="49"/>
      <c r="G25" s="49"/>
      <c r="H25" s="49"/>
      <c r="I25" s="49"/>
    </row>
    <row r="26" spans="1:9" ht="18" customHeight="1">
      <c r="A26" s="19" t="s">
        <v>13</v>
      </c>
      <c r="B26" s="30">
        <f>666432461.66/1000</f>
        <v>666432.4616599999</v>
      </c>
      <c r="C26" s="29">
        <f>381509680.88/1000</f>
        <v>381509.68088</v>
      </c>
      <c r="D26" s="21">
        <f t="shared" si="2"/>
        <v>57.24656327960182</v>
      </c>
      <c r="E26" s="3"/>
      <c r="F26" s="49"/>
      <c r="G26" s="49"/>
      <c r="H26" s="49"/>
      <c r="I26" s="49"/>
    </row>
    <row r="27" spans="1:9" ht="18" customHeight="1">
      <c r="A27" s="19" t="s">
        <v>28</v>
      </c>
      <c r="B27" s="30">
        <f>4712377.8/1000</f>
        <v>4712.3778</v>
      </c>
      <c r="C27" s="29">
        <f>2534260.89/1000</f>
        <v>2534.26089</v>
      </c>
      <c r="D27" s="21">
        <f t="shared" si="2"/>
        <v>53.778813956724775</v>
      </c>
      <c r="E27" s="3"/>
      <c r="F27" s="49"/>
      <c r="G27" s="49"/>
      <c r="H27" s="49"/>
      <c r="I27" s="49"/>
    </row>
    <row r="28" spans="1:9" ht="18" customHeight="1">
      <c r="A28" s="19" t="s">
        <v>14</v>
      </c>
      <c r="B28" s="30">
        <f>1917999644.76/1000</f>
        <v>1917999.64476</v>
      </c>
      <c r="C28" s="29">
        <f>1181121783.52/1000</f>
        <v>1181121.78352</v>
      </c>
      <c r="D28" s="21">
        <f t="shared" si="2"/>
        <v>61.58091774140001</v>
      </c>
      <c r="E28" s="3"/>
      <c r="F28" s="49"/>
      <c r="G28" s="49"/>
      <c r="H28" s="49"/>
      <c r="I28" s="49"/>
    </row>
    <row r="29" spans="1:9" ht="18" customHeight="1">
      <c r="A29" s="19" t="s">
        <v>15</v>
      </c>
      <c r="B29" s="30">
        <f>166100995.55/1000</f>
        <v>166100.99555000002</v>
      </c>
      <c r="C29" s="29">
        <f>114840385.41/1000</f>
        <v>114840.38541</v>
      </c>
      <c r="D29" s="21">
        <f t="shared" si="2"/>
        <v>69.13889048631893</v>
      </c>
      <c r="E29" s="3"/>
      <c r="F29" s="49"/>
      <c r="G29" s="49"/>
      <c r="H29" s="49"/>
      <c r="I29" s="49"/>
    </row>
    <row r="30" spans="1:9" ht="18" customHeight="1">
      <c r="A30" s="19" t="s">
        <v>16</v>
      </c>
      <c r="B30" s="29">
        <f>100158190.25/1000</f>
        <v>100158.19025</v>
      </c>
      <c r="C30" s="29">
        <f>54726785.14/1000</f>
        <v>54726.78514</v>
      </c>
      <c r="D30" s="21">
        <f t="shared" si="2"/>
        <v>54.64034943462848</v>
      </c>
      <c r="E30" s="3"/>
      <c r="F30" s="49"/>
      <c r="G30" s="49"/>
      <c r="H30" s="49"/>
      <c r="I30" s="49"/>
    </row>
    <row r="31" spans="1:9" ht="18" customHeight="1">
      <c r="A31" s="19" t="s">
        <v>17</v>
      </c>
      <c r="B31" s="29">
        <f>74192606/1000</f>
        <v>74192.606</v>
      </c>
      <c r="C31" s="29">
        <f>48132874.21/1000</f>
        <v>48132.87421</v>
      </c>
      <c r="D31" s="21">
        <f t="shared" si="2"/>
        <v>64.87556753296953</v>
      </c>
      <c r="E31" s="3"/>
      <c r="F31" s="49"/>
      <c r="G31" s="49"/>
      <c r="H31" s="49"/>
      <c r="I31" s="49"/>
    </row>
    <row r="32" spans="1:9" ht="18" customHeight="1">
      <c r="A32" s="19" t="s">
        <v>18</v>
      </c>
      <c r="B32" s="29">
        <f>9313400/1000</f>
        <v>9313.4</v>
      </c>
      <c r="C32" s="29">
        <f>6106195/1000</f>
        <v>6106.195</v>
      </c>
      <c r="D32" s="21">
        <f t="shared" si="2"/>
        <v>65.56354285223442</v>
      </c>
      <c r="E32" s="3"/>
      <c r="F32" s="49"/>
      <c r="G32" s="49"/>
      <c r="H32" s="49"/>
      <c r="I32" s="49"/>
    </row>
    <row r="33" spans="1:9" ht="18" customHeight="1">
      <c r="A33" s="19" t="s">
        <v>19</v>
      </c>
      <c r="B33" s="29">
        <f>46181000/1000</f>
        <v>46181</v>
      </c>
      <c r="C33" s="29">
        <f>3874228.84/1000</f>
        <v>3874.2288399999998</v>
      </c>
      <c r="D33" s="21">
        <f t="shared" si="2"/>
        <v>8.389226824884693</v>
      </c>
      <c r="E33" s="3"/>
      <c r="F33" s="49"/>
      <c r="G33" s="49"/>
      <c r="H33" s="49"/>
      <c r="I33" s="49"/>
    </row>
    <row r="34" spans="1:10" s="4" customFormat="1" ht="28.5">
      <c r="A34" s="27" t="s">
        <v>20</v>
      </c>
      <c r="B34" s="14">
        <f>-131322400/1000</f>
        <v>-131322.4</v>
      </c>
      <c r="C34" s="28">
        <f>C6-C22</f>
        <v>-78829.61436000024</v>
      </c>
      <c r="D34" s="15"/>
      <c r="F34" s="46"/>
      <c r="G34" s="46"/>
      <c r="H34" s="46"/>
      <c r="I34" s="46"/>
      <c r="J34" s="50"/>
    </row>
    <row r="35" spans="1:4" ht="2.25" customHeight="1">
      <c r="A35" s="31"/>
      <c r="B35" s="32"/>
      <c r="C35" s="32"/>
      <c r="D35" s="32"/>
    </row>
    <row r="36" spans="1:9" ht="66" customHeight="1">
      <c r="A36" s="56" t="s">
        <v>68</v>
      </c>
      <c r="B36" s="56"/>
      <c r="C36" s="56"/>
      <c r="D36" s="56"/>
      <c r="I36" s="51"/>
    </row>
    <row r="37" spans="1:4" ht="16.5" customHeight="1">
      <c r="A37" s="11"/>
      <c r="B37" s="11"/>
      <c r="C37" s="11"/>
      <c r="D37" s="11"/>
    </row>
    <row r="38" spans="1:4" ht="16.5" customHeight="1">
      <c r="A38" s="11"/>
      <c r="B38" s="11"/>
      <c r="C38" s="11"/>
      <c r="D38" s="11"/>
    </row>
    <row r="39" spans="1:4" ht="39" customHeight="1">
      <c r="A39" s="57" t="s">
        <v>59</v>
      </c>
      <c r="B39" s="57"/>
      <c r="C39" s="57"/>
      <c r="D39" s="57"/>
    </row>
  </sheetData>
  <sheetProtection/>
  <mergeCells count="6">
    <mergeCell ref="A1:D1"/>
    <mergeCell ref="A2:D2"/>
    <mergeCell ref="A4:A5"/>
    <mergeCell ref="B4:B5"/>
    <mergeCell ref="A36:D36"/>
    <mergeCell ref="A39:D3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E13" sqref="E13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34.5" customHeight="1">
      <c r="A1" s="52" t="s">
        <v>69</v>
      </c>
      <c r="B1" s="53"/>
      <c r="C1" s="53"/>
      <c r="D1" s="53"/>
    </row>
    <row r="2" spans="1:9" s="12" customFormat="1" ht="43.5" customHeight="1">
      <c r="A2" s="54" t="s">
        <v>70</v>
      </c>
      <c r="B2" s="54"/>
      <c r="C2" s="54"/>
      <c r="D2" s="54"/>
      <c r="F2" s="37"/>
      <c r="G2" s="37"/>
      <c r="H2" s="37"/>
      <c r="I2" s="37"/>
    </row>
    <row r="3" spans="1:4" ht="12" customHeight="1">
      <c r="A3" s="9"/>
      <c r="B3" s="9"/>
      <c r="C3" s="9"/>
      <c r="D3" s="10" t="s">
        <v>38</v>
      </c>
    </row>
    <row r="4" spans="1:4" s="1" customFormat="1" ht="26.25" customHeight="1">
      <c r="A4" s="55" t="s">
        <v>30</v>
      </c>
      <c r="B4" s="55" t="s">
        <v>34</v>
      </c>
      <c r="C4" s="33" t="s">
        <v>31</v>
      </c>
      <c r="D4" s="33" t="s">
        <v>0</v>
      </c>
    </row>
    <row r="5" spans="1:4" s="1" customFormat="1" ht="35.25" customHeight="1">
      <c r="A5" s="55"/>
      <c r="B5" s="55"/>
      <c r="C5" s="34" t="s">
        <v>71</v>
      </c>
      <c r="D5" s="35" t="s">
        <v>32</v>
      </c>
    </row>
    <row r="6" spans="1:4" s="2" customFormat="1" ht="24" customHeight="1">
      <c r="A6" s="13" t="s">
        <v>1</v>
      </c>
      <c r="B6" s="14">
        <f>B7+B20</f>
        <v>2262316.9</v>
      </c>
      <c r="C6" s="14">
        <f>C7+C20</f>
        <v>2390128.44256</v>
      </c>
      <c r="D6" s="15">
        <f aca="true" t="shared" si="0" ref="D6:D12">100/B6*C6</f>
        <v>105.64958616363604</v>
      </c>
    </row>
    <row r="7" spans="1:4" s="2" customFormat="1" ht="30">
      <c r="A7" s="16" t="s">
        <v>29</v>
      </c>
      <c r="B7" s="17">
        <f>SUM(B8:B19)</f>
        <v>768511.5</v>
      </c>
      <c r="C7" s="17">
        <f>SUM(C8:C19)</f>
        <v>541752.00196</v>
      </c>
      <c r="D7" s="18">
        <f t="shared" si="0"/>
        <v>70.49367536595093</v>
      </c>
    </row>
    <row r="8" spans="1:5" ht="18" customHeight="1">
      <c r="A8" s="19" t="s">
        <v>21</v>
      </c>
      <c r="B8" s="20">
        <f>521220000/1000</f>
        <v>521220</v>
      </c>
      <c r="C8" s="20">
        <f>375004498.51/1000</f>
        <v>375004.49851</v>
      </c>
      <c r="D8" s="21">
        <f t="shared" si="0"/>
        <v>71.94744992709413</v>
      </c>
      <c r="E8" s="3"/>
    </row>
    <row r="9" spans="1:5" ht="30">
      <c r="A9" s="19" t="s">
        <v>2</v>
      </c>
      <c r="B9" s="20">
        <f>8366100/1000</f>
        <v>8366.1</v>
      </c>
      <c r="C9" s="20">
        <f>5520209.97/1000</f>
        <v>5520.20997</v>
      </c>
      <c r="D9" s="21">
        <f t="shared" si="0"/>
        <v>65.98307419227596</v>
      </c>
      <c r="E9" s="3"/>
    </row>
    <row r="10" spans="1:5" ht="18" customHeight="1">
      <c r="A10" s="19" t="s">
        <v>3</v>
      </c>
      <c r="B10" s="20">
        <f>86300000/1000</f>
        <v>86300</v>
      </c>
      <c r="C10" s="20">
        <f>46628344.68/1000</f>
        <v>46628.34468</v>
      </c>
      <c r="D10" s="21">
        <f t="shared" si="0"/>
        <v>54.03052685979143</v>
      </c>
      <c r="E10" s="3"/>
    </row>
    <row r="11" spans="1:5" ht="18" customHeight="1">
      <c r="A11" s="19" t="s">
        <v>4</v>
      </c>
      <c r="B11" s="20">
        <f>70588600/1000</f>
        <v>70588.6</v>
      </c>
      <c r="C11" s="20">
        <f>30001774.31/1000</f>
        <v>30001.774309999997</v>
      </c>
      <c r="D11" s="21">
        <f t="shared" si="0"/>
        <v>42.5022940106476</v>
      </c>
      <c r="E11" s="3"/>
    </row>
    <row r="12" spans="1:5" ht="18" customHeight="1">
      <c r="A12" s="19" t="s">
        <v>5</v>
      </c>
      <c r="B12" s="20">
        <f>17410800/1000</f>
        <v>17410.8</v>
      </c>
      <c r="C12" s="20">
        <f>10579353.26/1000</f>
        <v>10579.35326</v>
      </c>
      <c r="D12" s="21">
        <f t="shared" si="0"/>
        <v>60.76316573620971</v>
      </c>
      <c r="E12" s="3"/>
    </row>
    <row r="13" spans="1:5" ht="45">
      <c r="A13" s="19" t="s">
        <v>22</v>
      </c>
      <c r="B13" s="20" t="s">
        <v>63</v>
      </c>
      <c r="C13" s="20">
        <f>391.27/1000</f>
        <v>0.39127</v>
      </c>
      <c r="D13" s="21"/>
      <c r="E13" s="3"/>
    </row>
    <row r="14" spans="1:5" ht="45">
      <c r="A14" s="19" t="s">
        <v>23</v>
      </c>
      <c r="B14" s="20">
        <f>52650200/1000</f>
        <v>52650.2</v>
      </c>
      <c r="C14" s="20">
        <f>46744487.52/1000</f>
        <v>46744.48752</v>
      </c>
      <c r="D14" s="21">
        <f aca="true" t="shared" si="1" ref="D14:D20">100/B14*C14</f>
        <v>88.78311482197599</v>
      </c>
      <c r="E14" s="3"/>
    </row>
    <row r="15" spans="1:5" ht="30">
      <c r="A15" s="19" t="s">
        <v>6</v>
      </c>
      <c r="B15" s="20">
        <f>4755600/1000</f>
        <v>4755.6</v>
      </c>
      <c r="C15" s="20">
        <f>5113873.32/1000</f>
        <v>5113.873320000001</v>
      </c>
      <c r="D15" s="21">
        <f t="shared" si="1"/>
        <v>107.53371435780974</v>
      </c>
      <c r="E15" s="3"/>
    </row>
    <row r="16" spans="1:5" ht="30">
      <c r="A16" s="19" t="s">
        <v>24</v>
      </c>
      <c r="B16" s="22">
        <f>420800/1000</f>
        <v>420.8</v>
      </c>
      <c r="C16" s="20">
        <f>1657977.96/1000</f>
        <v>1657.97796</v>
      </c>
      <c r="D16" s="21">
        <f t="shared" si="1"/>
        <v>394.0061692015209</v>
      </c>
      <c r="E16" s="3"/>
    </row>
    <row r="17" spans="1:5" ht="30">
      <c r="A17" s="19" t="s">
        <v>7</v>
      </c>
      <c r="B17" s="20">
        <f>3949400/1000</f>
        <v>3949.4</v>
      </c>
      <c r="C17" s="20">
        <f>7924446.79/1000</f>
        <v>7924.44679</v>
      </c>
      <c r="D17" s="21">
        <f t="shared" si="1"/>
        <v>200.6493844634628</v>
      </c>
      <c r="E17" s="3"/>
    </row>
    <row r="18" spans="1:5" ht="18" customHeight="1">
      <c r="A18" s="19" t="s">
        <v>8</v>
      </c>
      <c r="B18" s="20">
        <f>476500/1000</f>
        <v>476.5</v>
      </c>
      <c r="C18" s="20">
        <f>6475270.18/1000</f>
        <v>6475.2701799999995</v>
      </c>
      <c r="D18" s="21">
        <f t="shared" si="1"/>
        <v>1358.9234375655822</v>
      </c>
      <c r="E18" s="3"/>
    </row>
    <row r="19" spans="1:5" ht="18" customHeight="1">
      <c r="A19" s="19" t="s">
        <v>9</v>
      </c>
      <c r="B19" s="20">
        <f>2373500/1000</f>
        <v>2373.5</v>
      </c>
      <c r="C19" s="20">
        <f>6101374.19/1000</f>
        <v>6101.37419</v>
      </c>
      <c r="D19" s="21">
        <f t="shared" si="1"/>
        <v>257.0623210448705</v>
      </c>
      <c r="E19" s="3"/>
    </row>
    <row r="20" spans="1:5" s="2" customFormat="1" ht="25.5" customHeight="1">
      <c r="A20" s="16" t="s">
        <v>10</v>
      </c>
      <c r="B20" s="17">
        <f>1493805400/1000</f>
        <v>1493805.4</v>
      </c>
      <c r="C20" s="17">
        <f>1848376440.6/1000</f>
        <v>1848376.4405999999</v>
      </c>
      <c r="D20" s="23">
        <f t="shared" si="1"/>
        <v>123.73609310824556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f>SUM(B23:B33)</f>
        <v>3411520.9769900003</v>
      </c>
      <c r="C22" s="28">
        <f>SUM(C23:C33)</f>
        <v>2448749.3818</v>
      </c>
      <c r="D22" s="15">
        <f aca="true" t="shared" si="2" ref="D22:D33">100/B22*C22</f>
        <v>71.77881649611143</v>
      </c>
      <c r="E22" s="7"/>
    </row>
    <row r="23" spans="1:5" ht="18" customHeight="1">
      <c r="A23" s="19" t="s">
        <v>25</v>
      </c>
      <c r="B23" s="29">
        <f>164823940/1000</f>
        <v>164823.94</v>
      </c>
      <c r="C23" s="29">
        <f>113874892.44/1000</f>
        <v>113874.89244</v>
      </c>
      <c r="D23" s="21">
        <f t="shared" si="2"/>
        <v>69.08880617706384</v>
      </c>
      <c r="E23" s="3"/>
    </row>
    <row r="24" spans="1:5" ht="18" customHeight="1">
      <c r="A24" s="19" t="s">
        <v>12</v>
      </c>
      <c r="B24" s="29">
        <f>17686300/1000</f>
        <v>17686.3</v>
      </c>
      <c r="C24" s="29">
        <f>12600919.48/1000</f>
        <v>12600.91948</v>
      </c>
      <c r="D24" s="21">
        <f t="shared" si="2"/>
        <v>71.24678129399592</v>
      </c>
      <c r="E24" s="3"/>
    </row>
    <row r="25" spans="1:5" ht="18" customHeight="1">
      <c r="A25" s="19" t="s">
        <v>26</v>
      </c>
      <c r="B25" s="29">
        <f>219794589.77/1000</f>
        <v>219794.58977000002</v>
      </c>
      <c r="C25" s="29">
        <f>153442649.21/1000</f>
        <v>153442.64921</v>
      </c>
      <c r="D25" s="21">
        <f t="shared" si="2"/>
        <v>69.81184085129993</v>
      </c>
      <c r="E25" s="3"/>
    </row>
    <row r="26" spans="1:5" ht="18" customHeight="1">
      <c r="A26" s="19" t="s">
        <v>13</v>
      </c>
      <c r="B26" s="30">
        <f>666848544.51/1000</f>
        <v>666848.54451</v>
      </c>
      <c r="C26" s="29">
        <f>428923546.83/1000</f>
        <v>428923.54683</v>
      </c>
      <c r="D26" s="21">
        <f t="shared" si="2"/>
        <v>64.32098418167394</v>
      </c>
      <c r="E26" s="3"/>
    </row>
    <row r="27" spans="1:5" ht="18" customHeight="1">
      <c r="A27" s="19" t="s">
        <v>28</v>
      </c>
      <c r="B27" s="30">
        <f>4712377.8/1000</f>
        <v>4712.3778</v>
      </c>
      <c r="C27" s="29">
        <f>2649638.78/1000</f>
        <v>2649.6387799999998</v>
      </c>
      <c r="D27" s="21">
        <f t="shared" si="2"/>
        <v>56.22721463461609</v>
      </c>
      <c r="E27" s="3"/>
    </row>
    <row r="28" spans="1:5" ht="18" customHeight="1">
      <c r="A28" s="19" t="s">
        <v>14</v>
      </c>
      <c r="B28" s="30">
        <f>1922766049.99/1000</f>
        <v>1922766.04999</v>
      </c>
      <c r="C28" s="29">
        <f>1472586162.36/1000</f>
        <v>1472586.16236</v>
      </c>
      <c r="D28" s="21">
        <f t="shared" si="2"/>
        <v>76.58686101554886</v>
      </c>
      <c r="E28" s="3"/>
    </row>
    <row r="29" spans="1:5" ht="18" customHeight="1">
      <c r="A29" s="19" t="s">
        <v>15</v>
      </c>
      <c r="B29" s="30">
        <f>166100995.55/1000</f>
        <v>166100.99555000002</v>
      </c>
      <c r="C29" s="29">
        <f>129328568.77/1000</f>
        <v>129328.56877</v>
      </c>
      <c r="D29" s="21">
        <f t="shared" si="2"/>
        <v>77.86140494929741</v>
      </c>
      <c r="E29" s="3"/>
    </row>
    <row r="30" spans="1:5" ht="18" customHeight="1">
      <c r="A30" s="19" t="s">
        <v>16</v>
      </c>
      <c r="B30" s="29">
        <f>119101173.37/1000</f>
        <v>119101.17337</v>
      </c>
      <c r="C30" s="29">
        <f>72108226.1/1000</f>
        <v>72108.2261</v>
      </c>
      <c r="D30" s="21">
        <f t="shared" si="2"/>
        <v>60.54367397035494</v>
      </c>
      <c r="E30" s="3"/>
    </row>
    <row r="31" spans="1:5" ht="18" customHeight="1">
      <c r="A31" s="19" t="s">
        <v>17</v>
      </c>
      <c r="B31" s="29">
        <f>74192606/1000</f>
        <v>74192.606</v>
      </c>
      <c r="C31" s="29">
        <f>52099874.21/1000</f>
        <v>52099.87421</v>
      </c>
      <c r="D31" s="21">
        <f t="shared" si="2"/>
        <v>70.22246153477882</v>
      </c>
      <c r="E31" s="3"/>
    </row>
    <row r="32" spans="1:5" ht="18" customHeight="1">
      <c r="A32" s="19" t="s">
        <v>18</v>
      </c>
      <c r="B32" s="29">
        <f>9313400/1000</f>
        <v>9313.4</v>
      </c>
      <c r="C32" s="29">
        <f>6756490/1000</f>
        <v>6756.49</v>
      </c>
      <c r="D32" s="21">
        <f t="shared" si="2"/>
        <v>72.54590160414027</v>
      </c>
      <c r="E32" s="3"/>
    </row>
    <row r="33" spans="1:5" ht="18" customHeight="1">
      <c r="A33" s="19" t="s">
        <v>19</v>
      </c>
      <c r="B33" s="29">
        <f>46181000/1000</f>
        <v>46181</v>
      </c>
      <c r="C33" s="29">
        <f>4378413.62/1000</f>
        <v>4378.41362</v>
      </c>
      <c r="D33" s="21">
        <f t="shared" si="2"/>
        <v>9.48098486390507</v>
      </c>
      <c r="E33" s="3"/>
    </row>
    <row r="34" spans="1:4" s="4" customFormat="1" ht="28.5">
      <c r="A34" s="27" t="s">
        <v>20</v>
      </c>
      <c r="B34" s="14">
        <f>-131322400/1000</f>
        <v>-131322.4</v>
      </c>
      <c r="C34" s="28">
        <f>C6-C22</f>
        <v>-58620.93924000021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56" t="s">
        <v>72</v>
      </c>
      <c r="B36" s="56"/>
      <c r="C36" s="56"/>
      <c r="D36" s="56"/>
    </row>
    <row r="37" spans="1:4" ht="16.5" customHeight="1">
      <c r="A37" s="11"/>
      <c r="B37" s="11"/>
      <c r="C37" s="11"/>
      <c r="D37" s="11"/>
    </row>
    <row r="38" spans="1:4" ht="16.5" customHeight="1">
      <c r="A38" s="11"/>
      <c r="B38" s="11"/>
      <c r="C38" s="11"/>
      <c r="D38" s="11"/>
    </row>
    <row r="39" spans="1:4" ht="39" customHeight="1">
      <c r="A39" s="57" t="s">
        <v>73</v>
      </c>
      <c r="B39" s="57"/>
      <c r="C39" s="57"/>
      <c r="D39" s="57"/>
    </row>
  </sheetData>
  <sheetProtection/>
  <mergeCells count="6">
    <mergeCell ref="A1:D1"/>
    <mergeCell ref="A2:D2"/>
    <mergeCell ref="A4:A5"/>
    <mergeCell ref="B4:B5"/>
    <mergeCell ref="A36:D36"/>
    <mergeCell ref="A39:D39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2020-02-17T14:05:56Z</cp:lastPrinted>
  <dcterms:created xsi:type="dcterms:W3CDTF">2017-02-22T07:13:37Z</dcterms:created>
  <dcterms:modified xsi:type="dcterms:W3CDTF">2021-02-17T08:31:32Z</dcterms:modified>
  <cp:category/>
  <cp:version/>
  <cp:contentType/>
  <cp:contentStatus/>
</cp:coreProperties>
</file>