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68" windowHeight="8316" firstSheet="8" activeTab="11"/>
  </bookViews>
  <sheets>
    <sheet name="На 01.02.18" sheetId="1" r:id="rId1"/>
    <sheet name="На 01.03.18 " sheetId="2" r:id="rId2"/>
    <sheet name="На 01.04.18  " sheetId="3" r:id="rId3"/>
    <sheet name="На 01.05.18" sheetId="4" r:id="rId4"/>
    <sheet name="На 01.06.18" sheetId="5" r:id="rId5"/>
    <sheet name="На 01.07.18" sheetId="6" r:id="rId6"/>
    <sheet name="На 01.08.18" sheetId="7" r:id="rId7"/>
    <sheet name="На 01.09.18" sheetId="8" r:id="rId8"/>
    <sheet name="На 01.10.18" sheetId="9" r:id="rId9"/>
    <sheet name="На 01.11.18" sheetId="10" r:id="rId10"/>
    <sheet name="На 01.12.18" sheetId="11" r:id="rId11"/>
    <sheet name="На 01.01.19" sheetId="12" r:id="rId12"/>
  </sheets>
  <definedNames/>
  <calcPr fullCalcOnLoad="1"/>
</workbook>
</file>

<file path=xl/sharedStrings.xml><?xml version="1.0" encoding="utf-8"?>
<sst xmlns="http://schemas.openxmlformats.org/spreadsheetml/2006/main" count="439" uniqueCount="78">
  <si>
    <t>АНАЛИЗ</t>
  </si>
  <si>
    <t>Отчет</t>
  </si>
  <si>
    <t>%</t>
  </si>
  <si>
    <t>исполнен.</t>
  </si>
  <si>
    <t>ВСЕГО ДОХОДОВ</t>
  </si>
  <si>
    <t>НАЛОГОВЫЕ И НЕНАЛОГОВЫЕ ДОХОДЫ, в т.ч.</t>
  </si>
  <si>
    <t>Налог на прибыль, НДФЛ</t>
  </si>
  <si>
    <t>Налоги на товары (работы, услуги), реализуемые на территории РФ</t>
  </si>
  <si>
    <t>Налоги на совокупный доход</t>
  </si>
  <si>
    <t>Налоги на имущество</t>
  </si>
  <si>
    <t>Госпошлина</t>
  </si>
  <si>
    <t>Задолженность по отмененным налогам и сборам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</si>
  <si>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</si>
  <si>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</si>
  <si>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</si>
  <si>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</si>
  <si>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</si>
  <si>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</si>
  <si>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ВСЕГО РАСХОДОВ</t>
  </si>
  <si>
    <t>01 Общегос.вопросы</t>
  </si>
  <si>
    <t>03 Нац.безопасность и правоохр.деят-ть</t>
  </si>
  <si>
    <t>04 Нац.экономика</t>
  </si>
  <si>
    <t>05 ЖКХ</t>
  </si>
  <si>
    <t>07 Образование</t>
  </si>
  <si>
    <t>08 Культура и кинематография</t>
  </si>
  <si>
    <t>10 Социальная политика</t>
  </si>
  <si>
    <t>11 Физическая культура и спорт</t>
  </si>
  <si>
    <t>12 Средства массовой информации</t>
  </si>
  <si>
    <t>13 Обслуживание гос. и муниц. долга</t>
  </si>
  <si>
    <t>Результат исполнения бюджета                               (дефицит "-", профицит "+")</t>
  </si>
  <si>
    <t>-</t>
  </si>
  <si>
    <t>Председатель Контрольно-счётной палаты МО "Котлас"                                      Е.Е.Вельган</t>
  </si>
  <si>
    <t>исполнения бюджета МО "Котлас" на 01 февраля 2018 года</t>
  </si>
  <si>
    <t>План 2018г.</t>
  </si>
  <si>
    <t>на 01.02.2018г.</t>
  </si>
  <si>
    <t>НАЛОГОВЫЕ И НЕНАЛОГОВЫЕ ДОХОДЫ,       в т.ч.</t>
  </si>
  <si>
    <t>Доходы от использования имущества, находящегося в гос. и муниципальной собственности</t>
  </si>
  <si>
    <t>На 01.02.2018г. доходная часть бюджета МО "Котлас" исполнена на 7,0 %, в т.ч. по собственным доходам на 8,9 %, по безвозмездным поступлениям на 5,8%.                Расходная часть бюджета исполнена на 5,9 %.  Профицит бюджета (отчет) по состоянию на 01.02.2018г. составил 4 855,81 тыс.руб.</t>
  </si>
  <si>
    <t>исполнения бюджета МО "Котлас" на 01 марта 2018 года</t>
  </si>
  <si>
    <t>Налог на прибыль, доходы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</si>
  <si>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</si>
  <si>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 и муниципальной собственности</t>
  </si>
  <si>
    <t>Доходы от оказания платных услуг (работ) и компенсации затрат государства</t>
  </si>
  <si>
    <t>на 01.03.2018г.</t>
  </si>
  <si>
    <t>01 Общегосударственные вопросы</t>
  </si>
  <si>
    <t>04 Национальная экономика</t>
  </si>
  <si>
    <t>На 01.03.2018 доходная часть бюджета МО "Котлас" исполнена на 15,0 %, в т.ч. по собственным доходам на 17,5 %, по безвозмездным поступлениям на 13,5 %.
Расходная часть бюджета исполнена на 13,0 %.  Профицит бюджета (отчет) по состоянию на 01.03.2018 составил 2 307,57 тыс.руб.</t>
  </si>
  <si>
    <t>Главный инспектор аппарата 
Контрольно-счётной палаты МО "Котлас"                                                         Т.А. Заплатина</t>
  </si>
  <si>
    <t>исполнения бюджета МО "Котлас" на 01 апреля 2018 года</t>
  </si>
  <si>
    <t>на 01.04.2018г.</t>
  </si>
  <si>
    <t>На 01.04.2018 доходная часть бюджета МО "Котлас" исполнена на 23,1 %, в т.ч. по налоговым и неналоговым доходам на 25,1 %, по безвозмездным поступлениям на 21,9 %.
Расходная часть бюджета исполнена на 20,9 %.  Дефицит бюджета (отчет) по состоянию на 01.04.2018 составил 12 661,71 тыс.руб.</t>
  </si>
  <si>
    <t>исполнения бюджета МО "Котлас" на 01 мая 2018 года</t>
  </si>
  <si>
    <t>на 01.05.2018г.</t>
  </si>
  <si>
    <t>На 01.05.2018 доходная часть бюджета МО "Котлас" исполнена на 30,4 %, в т.ч. по налоговым и неналоговым доходам на 37,0 %, по безвозмездным поступлениям на 26,9 %.
Расходная часть бюджета исполнена на 27,2 %.  Дефицит бюджета (отчет) по состоянию на 01.05.2018 составил 6 151,78 тыс.руб.</t>
  </si>
  <si>
    <t>исполнения бюджета МО "Котлас" на 01 июня 2018 года</t>
  </si>
  <si>
    <t>на 01.06.2018г.</t>
  </si>
  <si>
    <t>На 01.06.2018 доходная часть бюджета МО "Котлас" исполнена на 40,9 %, в т.ч. по налоговым и неналоговым доходам на 43,9 %, по безвозмездным поступлениям на 39,3 %.
Расходная часть бюджета исполнена на 37,3 %.  Дефицит бюджета (отчет) по состоянию на 01.06.2018 составил 25 120,12 тыс.руб.</t>
  </si>
  <si>
    <t>исполнения бюджета МО "Котлас" на 01 июля 2018 года</t>
  </si>
  <si>
    <t>на 01.07.2018г.</t>
  </si>
  <si>
    <t>На 01.07.2018 доходная часть бюджета МО "Котлас" исполнена на 52,3 %, в т.ч. по налоговым и неналоговым доходам на 53,9 %, по безвозмездным поступлениям на 51,5 %.
Расходная часть бюджета исполнена на 47,6 %.  Дефицит бюджета (отчет) по состоянию на 01.07.2018 составил 34 583,72 тыс.руб.</t>
  </si>
  <si>
    <t>исполнения бюджета МО "Котлас" на 01 августа 2018 года</t>
  </si>
  <si>
    <t>на 01.08.2018г.</t>
  </si>
  <si>
    <t>На 01.08.2018 доходная часть бюджета МО "Котлас" исполнена на 60,9 %, в т.ч. по налоговым и неналоговым доходам на 64,5 %, по безвозмездным поступлениям на 59,0 %.
Расходная часть бюджета исполнена на 54,8 %.  Дефицит бюджета (отчет) по состоянию на 01.08.2018 составил 24 097,19 тыс.руб.</t>
  </si>
  <si>
    <t>исполнения бюджета МО "Котлас" на 01 сентября 2018 года</t>
  </si>
  <si>
    <t>на 01.09.2018г.</t>
  </si>
  <si>
    <t>На 01.09.2018 доходная часть бюджета МО "Котлас" исполнена на 67,5 %, в т.ч. по налоговым и неналоговым доходам на 72,2 %, по безвозмездным поступлениям на 65,0 %.
Расходная часть бюджета исполнена на 60,2 %.  Дефицит бюджета (отчет) по состоянию на 01.09.2018 составил 15 333,28 тыс.руб.</t>
  </si>
  <si>
    <t>исполнения бюджета МО "Котлас" на 01 октября 2018 года</t>
  </si>
  <si>
    <t>на 01.10.2018г.</t>
  </si>
  <si>
    <t>На 01.10.2018 доходная часть бюджета МО "Котлас" исполнена на 73,6 %, в т.ч. по налоговым и неналоговым доходам на 79,2 %, по безвозмездным поступлениям на 70,7 %.
Расходная часть бюджета исполнена на 66,0 %.  Дефицит бюджета (отчет) по состоянию на 01.10.2018 составил 22 319,71 тыс.руб.</t>
  </si>
  <si>
    <t>исполнения бюджета МО "Котлас" на 01 ноября 2018 года</t>
  </si>
  <si>
    <t>на 01.11.2018г.</t>
  </si>
  <si>
    <t>На 01.11.2018 доходная часть бюджета МО "Котлас" исполнена на 82,1 %, в т.ч. по налоговым и неналоговым доходам на 90,6 %, по безвозмездным поступлениям на 77,6 %.
Расходная часть бюджета исполнена на 72,6 %.  Дефицит бюджета (отчет) по состоянию на 01.11.2018 составил 134,86 тыс.руб.</t>
  </si>
  <si>
    <t>исполнения бюджета МО "Котлас" на 01 декабря 2018 года</t>
  </si>
  <si>
    <t>на 01.12.2018г.</t>
  </si>
  <si>
    <t>На 01.12.2018 доходная часть бюджета МО "Котлас" исполнена на 88,2 %, в т.ч. по налоговым и неналоговым доходам на 100,4%, по безвозмездным поступлениям на 81,9%.
Расходная часть бюджета исполнена на 77,5 %.  Профицит бюджета (отчет) по состоянию на 01.12.2018 составил 12 400,59 тыс.руб.</t>
  </si>
  <si>
    <t>исполнения бюджета МО "Котлас" на 01 января 2019 года</t>
  </si>
  <si>
    <t>на 01.01.2019г.</t>
  </si>
  <si>
    <t>На 01.01.2019 доходная часть бюджета МО "Котлас" исполнена на 95,7%, в т.ч. по налоговым и неналоговым доходам на 103,6%, по безвозмездным поступлениям на 91,2%.
Расходная часть бюджета исполнена на 91,2%.  Дефицит бюджета (отчет) по состоянию на 01.01.2019 составил 70 042,94 тыс.руб. и его размер соответствует установленным п. 3 ст. 92.1 Бюджетного кодекса РФ ограничениям.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</si>
</sst>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b/>
      <i/>
      <sz val="11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1">
      <alignment horizontal="right" shrinkToFit="1"/>
      <protection/>
    </xf>
    <xf numFmtId="0" fontId="8" fillId="0" borderId="2">
      <alignment horizontal="right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173" fontId="6" fillId="3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72" fontId="6" fillId="34" borderId="2" xfId="0" applyNumberFormat="1" applyFont="1" applyFill="1" applyBorder="1" applyAlignment="1">
      <alignment horizontal="center" vertical="center" wrapText="1"/>
    </xf>
    <xf numFmtId="173" fontId="6" fillId="34" borderId="2" xfId="0" applyNumberFormat="1" applyFont="1" applyFill="1" applyBorder="1" applyAlignment="1">
      <alignment horizontal="center" vertical="center" wrapText="1"/>
    </xf>
    <xf numFmtId="173" fontId="9" fillId="0" borderId="2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10" fillId="0" borderId="0" xfId="0" applyFont="1" applyAlignment="1">
      <alignment/>
    </xf>
    <xf numFmtId="0" fontId="4" fillId="0" borderId="15" xfId="0" applyFont="1" applyBorder="1" applyAlignment="1">
      <alignment horizontal="left" vertical="center" wrapText="1"/>
    </xf>
    <xf numFmtId="172" fontId="9" fillId="0" borderId="2" xfId="0" applyNumberFormat="1" applyFont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center" vertical="center" wrapText="1"/>
    </xf>
    <xf numFmtId="173" fontId="4" fillId="3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33" borderId="2" xfId="0" applyFont="1" applyFill="1" applyBorder="1" applyAlignment="1">
      <alignment vertical="center" wrapText="1"/>
    </xf>
    <xf numFmtId="4" fontId="5" fillId="33" borderId="2" xfId="0" applyNumberFormat="1" applyFont="1" applyFill="1" applyBorder="1" applyAlignment="1">
      <alignment horizontal="center" vertical="center" wrapText="1"/>
    </xf>
    <xf numFmtId="4" fontId="6" fillId="34" borderId="2" xfId="0" applyNumberFormat="1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4" fontId="9" fillId="0" borderId="1" xfId="33" applyNumberFormat="1" applyFont="1" applyAlignment="1" applyProtection="1">
      <alignment horizontal="center" vertical="center" shrinkToFit="1"/>
      <protection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34" borderId="15" xfId="0" applyFont="1" applyFill="1" applyBorder="1" applyAlignment="1">
      <alignment vertical="center" wrapText="1"/>
    </xf>
    <xf numFmtId="4" fontId="4" fillId="33" borderId="2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6" fillId="34" borderId="2" xfId="0" applyFont="1" applyFill="1" applyBorder="1" applyAlignment="1">
      <alignment vertical="center" wrapText="1"/>
    </xf>
    <xf numFmtId="4" fontId="9" fillId="0" borderId="2" xfId="33" applyNumberFormat="1" applyFont="1" applyBorder="1" applyAlignment="1" applyProtection="1">
      <alignment horizontal="center" vertical="center" shrinkToFit="1"/>
      <protection/>
    </xf>
    <xf numFmtId="0" fontId="2" fillId="0" borderId="1" xfId="0" applyFont="1" applyBorder="1" applyAlignment="1">
      <alignment horizontal="center" vertical="center" wrapText="1"/>
    </xf>
    <xf numFmtId="4" fontId="9" fillId="0" borderId="2" xfId="33" applyNumberFormat="1" applyFont="1" applyFill="1" applyBorder="1" applyAlignment="1" applyProtection="1">
      <alignment horizontal="center" vertical="center" shrinkToFit="1"/>
      <protection/>
    </xf>
    <xf numFmtId="4" fontId="9" fillId="0" borderId="1" xfId="33" applyNumberFormat="1" applyFont="1" applyFill="1" applyAlignment="1" applyProtection="1">
      <alignment horizontal="center" vertical="center" shrinkToFit="1"/>
      <protection/>
    </xf>
    <xf numFmtId="0" fontId="9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3" fontId="7" fillId="0" borderId="0" xfId="0" applyNumberFormat="1" applyFont="1" applyAlignment="1">
      <alignment/>
    </xf>
    <xf numFmtId="0" fontId="9" fillId="0" borderId="15" xfId="0" applyFont="1" applyBorder="1" applyAlignment="1">
      <alignment horizontal="left" vertical="center" wrapText="1"/>
    </xf>
    <xf numFmtId="173" fontId="11" fillId="0" borderId="0" xfId="0" applyNumberFormat="1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" fontId="7" fillId="0" borderId="0" xfId="0" applyNumberFormat="1" applyFont="1" applyAlignment="1">
      <alignment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9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110" zoomScaleNormal="110" zoomScalePageLayoutView="0" workbookViewId="0" topLeftCell="A1">
      <selection activeCell="J7" sqref="J7:J8"/>
    </sheetView>
  </sheetViews>
  <sheetFormatPr defaultColWidth="9.00390625" defaultRowHeight="12.75"/>
  <cols>
    <col min="1" max="1" width="44.50390625" style="20" customWidth="1"/>
    <col min="2" max="2" width="15.375" style="21" customWidth="1"/>
    <col min="3" max="3" width="15.50390625" style="21" customWidth="1"/>
    <col min="4" max="4" width="11.375" style="21" customWidth="1"/>
    <col min="5" max="5" width="11.625" style="0" customWidth="1"/>
  </cols>
  <sheetData>
    <row r="1" spans="1:4" ht="18" customHeight="1">
      <c r="A1" s="49" t="s">
        <v>0</v>
      </c>
      <c r="B1" s="49"/>
      <c r="C1" s="49"/>
      <c r="D1" s="49"/>
    </row>
    <row r="2" spans="1:4" ht="29.25" customHeight="1" thickBot="1">
      <c r="A2" s="50" t="s">
        <v>32</v>
      </c>
      <c r="B2" s="50"/>
      <c r="C2" s="50"/>
      <c r="D2" s="50"/>
    </row>
    <row r="3" spans="1:4" s="3" customFormat="1" ht="19.5" customHeight="1">
      <c r="A3" s="51"/>
      <c r="B3" s="53" t="s">
        <v>33</v>
      </c>
      <c r="C3" s="1" t="s">
        <v>1</v>
      </c>
      <c r="D3" s="2" t="s">
        <v>2</v>
      </c>
    </row>
    <row r="4" spans="1:4" s="3" customFormat="1" ht="19.5" customHeight="1">
      <c r="A4" s="52"/>
      <c r="B4" s="54"/>
      <c r="C4" s="4" t="s">
        <v>34</v>
      </c>
      <c r="D4" s="5" t="s">
        <v>3</v>
      </c>
    </row>
    <row r="5" spans="1:4" s="8" customFormat="1" ht="30" customHeight="1">
      <c r="A5" s="6" t="s">
        <v>4</v>
      </c>
      <c r="B5" s="23">
        <f>B6+B19</f>
        <v>1840186.77</v>
      </c>
      <c r="C5" s="23">
        <f>C6+C19</f>
        <v>129207.44</v>
      </c>
      <c r="D5" s="7">
        <f aca="true" t="shared" si="0" ref="D5:D11">100/B5*C5</f>
        <v>7.021430764878285</v>
      </c>
    </row>
    <row r="6" spans="1:4" s="8" customFormat="1" ht="34.5" customHeight="1">
      <c r="A6" s="29" t="s">
        <v>35</v>
      </c>
      <c r="B6" s="24">
        <f>SUM(B7:B18)</f>
        <v>702204.7000000001</v>
      </c>
      <c r="C6" s="25">
        <f>SUM(C7:C18)</f>
        <v>62837.24</v>
      </c>
      <c r="D6" s="10">
        <f t="shared" si="0"/>
        <v>8.94856442857759</v>
      </c>
    </row>
    <row r="7" spans="1:5" ht="21" customHeight="1">
      <c r="A7" s="19" t="s">
        <v>6</v>
      </c>
      <c r="B7" s="26">
        <v>437500</v>
      </c>
      <c r="C7" s="26">
        <v>33190</v>
      </c>
      <c r="D7" s="11">
        <f t="shared" si="0"/>
        <v>7.586285714285714</v>
      </c>
      <c r="E7" s="12"/>
    </row>
    <row r="8" spans="1:5" ht="35.25" customHeight="1">
      <c r="A8" s="19" t="s">
        <v>7</v>
      </c>
      <c r="B8" s="26">
        <v>6186.5</v>
      </c>
      <c r="C8" s="26">
        <v>493.56</v>
      </c>
      <c r="D8" s="11">
        <f t="shared" si="0"/>
        <v>7.9780166491554185</v>
      </c>
      <c r="E8" s="12"/>
    </row>
    <row r="9" spans="1:5" ht="21" customHeight="1">
      <c r="A9" s="19" t="s">
        <v>8</v>
      </c>
      <c r="B9" s="26">
        <v>81225</v>
      </c>
      <c r="C9" s="26">
        <v>19287.27</v>
      </c>
      <c r="D9" s="11">
        <f t="shared" si="0"/>
        <v>23.745484764542937</v>
      </c>
      <c r="E9" s="12"/>
    </row>
    <row r="10" spans="1:5" ht="21" customHeight="1">
      <c r="A10" s="19" t="s">
        <v>9</v>
      </c>
      <c r="B10" s="26">
        <v>67000</v>
      </c>
      <c r="C10" s="26">
        <v>2672.03</v>
      </c>
      <c r="D10" s="11">
        <f t="shared" si="0"/>
        <v>3.9881044776119405</v>
      </c>
      <c r="E10" s="12"/>
    </row>
    <row r="11" spans="1:5" ht="21" customHeight="1">
      <c r="A11" s="19" t="s">
        <v>10</v>
      </c>
      <c r="B11" s="26">
        <v>14342.1</v>
      </c>
      <c r="C11" s="26">
        <v>951.59</v>
      </c>
      <c r="D11" s="11">
        <f t="shared" si="0"/>
        <v>6.634941884382343</v>
      </c>
      <c r="E11" s="12"/>
    </row>
    <row r="12" spans="1:5" ht="0" customHeight="1" hidden="1">
      <c r="A12" s="19" t="s">
        <v>11</v>
      </c>
      <c r="B12" s="26"/>
      <c r="C12" s="26"/>
      <c r="D12" s="11"/>
      <c r="E12" s="12"/>
    </row>
    <row r="13" spans="1:5" ht="46.5" customHeight="1">
      <c r="A13" s="19" t="s">
        <v>36</v>
      </c>
      <c r="B13" s="26">
        <v>55241.9</v>
      </c>
      <c r="C13" s="26">
        <v>2963.59</v>
      </c>
      <c r="D13" s="11">
        <f>100/B13*C13</f>
        <v>5.364750307284869</v>
      </c>
      <c r="E13" s="12"/>
    </row>
    <row r="14" spans="1:5" ht="33" customHeight="1">
      <c r="A14" s="19" t="s">
        <v>12</v>
      </c>
      <c r="B14" s="26">
        <v>4358.8</v>
      </c>
      <c r="C14" s="26">
        <v>53.27</v>
      </c>
      <c r="D14" s="11">
        <f>100/B15*C14</f>
        <v>0.5585906779216694</v>
      </c>
      <c r="E14" s="12"/>
    </row>
    <row r="15" spans="1:5" ht="37.5" customHeight="1">
      <c r="A15" s="19" t="s">
        <v>13</v>
      </c>
      <c r="B15" s="26">
        <v>9536.5</v>
      </c>
      <c r="C15" s="26">
        <v>1012.41</v>
      </c>
      <c r="D15" s="11">
        <f>100/B16*C15</f>
        <v>7.353676075366446</v>
      </c>
      <c r="E15" s="12"/>
    </row>
    <row r="16" spans="1:5" ht="36" customHeight="1">
      <c r="A16" s="19" t="s">
        <v>14</v>
      </c>
      <c r="B16" s="26">
        <v>13767.4</v>
      </c>
      <c r="C16" s="26">
        <v>1296.48</v>
      </c>
      <c r="D16" s="11">
        <f>100/B16*C16</f>
        <v>9.41702863285733</v>
      </c>
      <c r="E16" s="12"/>
    </row>
    <row r="17" spans="1:5" ht="27" customHeight="1">
      <c r="A17" s="19" t="s">
        <v>15</v>
      </c>
      <c r="B17" s="26">
        <v>13046.5</v>
      </c>
      <c r="C17" s="26">
        <v>963.31</v>
      </c>
      <c r="D17" s="11">
        <f>100/B17*C17</f>
        <v>7.38366611734948</v>
      </c>
      <c r="E17" s="12"/>
    </row>
    <row r="18" spans="1:5" ht="22.5" customHeight="1">
      <c r="A18" s="19" t="s">
        <v>16</v>
      </c>
      <c r="B18" s="26">
        <v>0</v>
      </c>
      <c r="C18" s="26">
        <v>-46.27</v>
      </c>
      <c r="D18" s="11" t="s">
        <v>30</v>
      </c>
      <c r="E18" s="12"/>
    </row>
    <row r="19" spans="1:5" s="13" customFormat="1" ht="29.25" customHeight="1">
      <c r="A19" s="29" t="s">
        <v>17</v>
      </c>
      <c r="B19" s="24">
        <v>1137982.07</v>
      </c>
      <c r="C19" s="24">
        <v>66370.2</v>
      </c>
      <c r="D19" s="9">
        <f>100/B19*C19</f>
        <v>5.832271153446205</v>
      </c>
      <c r="E19" s="12"/>
    </row>
    <row r="20" spans="1:5" ht="9.75" customHeight="1">
      <c r="A20" s="14"/>
      <c r="B20" s="15"/>
      <c r="C20" s="16"/>
      <c r="D20" s="11"/>
      <c r="E20" s="12"/>
    </row>
    <row r="21" spans="1:5" s="18" customFormat="1" ht="34.5" customHeight="1">
      <c r="A21" s="6" t="s">
        <v>18</v>
      </c>
      <c r="B21" s="30">
        <f>SUM(B22:B31)</f>
        <v>2102359.37</v>
      </c>
      <c r="C21" s="31">
        <f>SUM(C22:C31)</f>
        <v>124351.63</v>
      </c>
      <c r="D21" s="17">
        <f aca="true" t="shared" si="1" ref="D21:D31">100/B21*C21</f>
        <v>5.91486078804881</v>
      </c>
      <c r="E21" s="12"/>
    </row>
    <row r="22" spans="1:5" ht="15">
      <c r="A22" s="19" t="s">
        <v>19</v>
      </c>
      <c r="B22" s="26">
        <v>170017.9</v>
      </c>
      <c r="C22" s="26">
        <v>9991.36</v>
      </c>
      <c r="D22" s="11">
        <f t="shared" si="1"/>
        <v>5.876651811368098</v>
      </c>
      <c r="E22" s="12"/>
    </row>
    <row r="23" spans="1:5" ht="15">
      <c r="A23" s="19" t="s">
        <v>20</v>
      </c>
      <c r="B23" s="26">
        <v>14963.7</v>
      </c>
      <c r="C23" s="26">
        <v>1279.33</v>
      </c>
      <c r="D23" s="11">
        <f t="shared" si="1"/>
        <v>8.549556593623235</v>
      </c>
      <c r="E23" s="12"/>
    </row>
    <row r="24" spans="1:5" ht="15">
      <c r="A24" s="19" t="s">
        <v>21</v>
      </c>
      <c r="B24" s="26">
        <v>222494.9</v>
      </c>
      <c r="C24" s="26">
        <v>2.46</v>
      </c>
      <c r="D24" s="11">
        <f t="shared" si="1"/>
        <v>0.0011056433203637476</v>
      </c>
      <c r="E24" s="12"/>
    </row>
    <row r="25" spans="1:5" ht="15">
      <c r="A25" s="19" t="s">
        <v>22</v>
      </c>
      <c r="B25" s="26">
        <v>185982.19</v>
      </c>
      <c r="C25" s="26">
        <v>8090.81</v>
      </c>
      <c r="D25" s="11">
        <f t="shared" si="1"/>
        <v>4.350314403760919</v>
      </c>
      <c r="E25" s="12"/>
    </row>
    <row r="26" spans="1:5" ht="15">
      <c r="A26" s="19" t="s">
        <v>23</v>
      </c>
      <c r="B26" s="26">
        <v>1107857.14</v>
      </c>
      <c r="C26" s="26">
        <v>77687.14</v>
      </c>
      <c r="D26" s="11">
        <f t="shared" si="1"/>
        <v>7.0123788704381145</v>
      </c>
      <c r="E26" s="12"/>
    </row>
    <row r="27" spans="1:5" ht="15">
      <c r="A27" s="19" t="s">
        <v>24</v>
      </c>
      <c r="B27" s="26">
        <v>133532.5</v>
      </c>
      <c r="C27" s="26">
        <v>11791.7</v>
      </c>
      <c r="D27" s="11">
        <f t="shared" si="1"/>
        <v>8.830584314679948</v>
      </c>
      <c r="E27" s="12"/>
    </row>
    <row r="28" spans="1:5" ht="15">
      <c r="A28" s="19" t="s">
        <v>25</v>
      </c>
      <c r="B28" s="26">
        <v>176788.84</v>
      </c>
      <c r="C28" s="26">
        <v>13432.82</v>
      </c>
      <c r="D28" s="11">
        <f t="shared" si="1"/>
        <v>7.598228485463223</v>
      </c>
      <c r="E28" s="12"/>
    </row>
    <row r="29" spans="1:5" ht="15.75" customHeight="1">
      <c r="A29" s="19" t="s">
        <v>26</v>
      </c>
      <c r="B29" s="26">
        <v>50309.6</v>
      </c>
      <c r="C29" s="26">
        <v>150</v>
      </c>
      <c r="D29" s="11">
        <f t="shared" si="1"/>
        <v>0.2981538314755037</v>
      </c>
      <c r="E29" s="12"/>
    </row>
    <row r="30" spans="1:5" ht="15">
      <c r="A30" s="19" t="s">
        <v>27</v>
      </c>
      <c r="B30" s="26">
        <v>8579</v>
      </c>
      <c r="C30" s="26">
        <v>709.1</v>
      </c>
      <c r="D30" s="11">
        <f t="shared" si="1"/>
        <v>8.265532113299919</v>
      </c>
      <c r="E30" s="12"/>
    </row>
    <row r="31" spans="1:5" ht="15.75" customHeight="1">
      <c r="A31" s="19" t="s">
        <v>28</v>
      </c>
      <c r="B31" s="26">
        <v>31833.6</v>
      </c>
      <c r="C31" s="26">
        <v>1216.91</v>
      </c>
      <c r="D31" s="11">
        <f t="shared" si="1"/>
        <v>3.822721903900282</v>
      </c>
      <c r="E31" s="12"/>
    </row>
    <row r="32" spans="1:4" s="18" customFormat="1" ht="34.5" customHeight="1">
      <c r="A32" s="6" t="s">
        <v>29</v>
      </c>
      <c r="B32" s="30">
        <f>B5-B21</f>
        <v>-262172.6000000001</v>
      </c>
      <c r="C32" s="31">
        <f>C5-C21</f>
        <v>4855.809999999998</v>
      </c>
      <c r="D32" s="17"/>
    </row>
    <row r="33" spans="1:4" ht="12.75">
      <c r="A33" s="27"/>
      <c r="B33" s="28"/>
      <c r="C33" s="28"/>
      <c r="D33" s="28"/>
    </row>
    <row r="34" spans="1:4" ht="68.25" customHeight="1">
      <c r="A34" s="46" t="s">
        <v>37</v>
      </c>
      <c r="B34" s="46"/>
      <c r="C34" s="46"/>
      <c r="D34" s="46"/>
    </row>
    <row r="35" spans="1:4" ht="22.5" customHeight="1">
      <c r="A35" s="55" t="s">
        <v>31</v>
      </c>
      <c r="B35" s="55"/>
      <c r="C35" s="55"/>
      <c r="D35" s="55"/>
    </row>
    <row r="36" spans="1:4" ht="42" customHeight="1">
      <c r="A36" s="46"/>
      <c r="B36" s="46"/>
      <c r="C36" s="46"/>
      <c r="D36" s="46"/>
    </row>
    <row r="38" spans="1:4" ht="25.5" customHeight="1">
      <c r="A38" s="47"/>
      <c r="B38" s="48"/>
      <c r="C38" s="48"/>
      <c r="D38" s="48"/>
    </row>
  </sheetData>
  <sheetProtection/>
  <mergeCells count="8">
    <mergeCell ref="A36:D36"/>
    <mergeCell ref="A38:D38"/>
    <mergeCell ref="A1:D1"/>
    <mergeCell ref="A2:D2"/>
    <mergeCell ref="A3:A4"/>
    <mergeCell ref="B3:B4"/>
    <mergeCell ref="A34:D34"/>
    <mergeCell ref="A35:D35"/>
  </mergeCells>
  <printOptions/>
  <pageMargins left="1.38" right="0.28" top="0.56" bottom="0.32" header="0.5" footer="0.5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="110" zoomScaleNormal="110" zoomScalePageLayoutView="0" workbookViewId="0" topLeftCell="A25">
      <selection activeCell="A35" sqref="A35:D35"/>
    </sheetView>
  </sheetViews>
  <sheetFormatPr defaultColWidth="9.00390625" defaultRowHeight="12.75"/>
  <cols>
    <col min="1" max="1" width="44.50390625" style="20" customWidth="1"/>
    <col min="2" max="2" width="16.75390625" style="21" customWidth="1"/>
    <col min="3" max="3" width="15.50390625" style="21" customWidth="1"/>
    <col min="4" max="4" width="11.375" style="21" customWidth="1"/>
    <col min="5" max="5" width="11.625" style="0" customWidth="1"/>
  </cols>
  <sheetData>
    <row r="1" spans="1:4" ht="18" customHeight="1">
      <c r="A1" s="49" t="s">
        <v>0</v>
      </c>
      <c r="B1" s="49"/>
      <c r="C1" s="49"/>
      <c r="D1" s="49"/>
    </row>
    <row r="2" spans="1:4" ht="29.25" customHeight="1">
      <c r="A2" s="50" t="s">
        <v>69</v>
      </c>
      <c r="B2" s="50"/>
      <c r="C2" s="50"/>
      <c r="D2" s="50"/>
    </row>
    <row r="3" spans="1:4" s="3" customFormat="1" ht="19.5" customHeight="1">
      <c r="A3" s="58"/>
      <c r="B3" s="59" t="s">
        <v>33</v>
      </c>
      <c r="C3" s="37" t="s">
        <v>1</v>
      </c>
      <c r="D3" s="37" t="s">
        <v>2</v>
      </c>
    </row>
    <row r="4" spans="1:4" s="3" customFormat="1" ht="30" customHeight="1">
      <c r="A4" s="58"/>
      <c r="B4" s="59"/>
      <c r="C4" s="38" t="s">
        <v>70</v>
      </c>
      <c r="D4" s="39" t="s">
        <v>3</v>
      </c>
    </row>
    <row r="5" spans="1:4" s="8" customFormat="1" ht="30" customHeight="1">
      <c r="A5" s="22" t="s">
        <v>4</v>
      </c>
      <c r="B5" s="30">
        <v>2096582.38619</v>
      </c>
      <c r="C5" s="30">
        <v>1720906.57576</v>
      </c>
      <c r="D5" s="17">
        <v>82.08151452074848</v>
      </c>
    </row>
    <row r="6" spans="1:4" s="8" customFormat="1" ht="34.5" customHeight="1">
      <c r="A6" s="32" t="s">
        <v>5</v>
      </c>
      <c r="B6" s="24">
        <v>720039.9999999999</v>
      </c>
      <c r="C6" s="24">
        <v>652612.9244799999</v>
      </c>
      <c r="D6" s="10">
        <v>90.63564864174214</v>
      </c>
    </row>
    <row r="7" spans="1:5" ht="21" customHeight="1">
      <c r="A7" s="19" t="s">
        <v>39</v>
      </c>
      <c r="B7" s="33">
        <v>437500</v>
      </c>
      <c r="C7" s="33">
        <v>404631.94639</v>
      </c>
      <c r="D7" s="11">
        <v>92.487302032</v>
      </c>
      <c r="E7" s="12"/>
    </row>
    <row r="8" spans="1:5" ht="35.25" customHeight="1">
      <c r="A8" s="19" t="s">
        <v>7</v>
      </c>
      <c r="B8" s="33">
        <v>6186.5</v>
      </c>
      <c r="C8" s="33">
        <v>5433.4439</v>
      </c>
      <c r="D8" s="11">
        <v>87.82742907944719</v>
      </c>
      <c r="E8" s="12"/>
    </row>
    <row r="9" spans="1:5" ht="21" customHeight="1">
      <c r="A9" s="19" t="s">
        <v>8</v>
      </c>
      <c r="B9" s="33">
        <v>81225</v>
      </c>
      <c r="C9" s="33">
        <v>78694.80254</v>
      </c>
      <c r="D9" s="11">
        <v>96.88495234225915</v>
      </c>
      <c r="E9" s="12"/>
    </row>
    <row r="10" spans="1:5" ht="21" customHeight="1">
      <c r="A10" s="19" t="s">
        <v>9</v>
      </c>
      <c r="B10" s="33">
        <v>65901.5</v>
      </c>
      <c r="C10" s="33">
        <v>45716.69469</v>
      </c>
      <c r="D10" s="11">
        <v>69.37125056334074</v>
      </c>
      <c r="E10" s="12"/>
    </row>
    <row r="11" spans="1:5" ht="19.5" customHeight="1">
      <c r="A11" s="19" t="s">
        <v>10</v>
      </c>
      <c r="B11" s="33">
        <v>14342.1</v>
      </c>
      <c r="C11" s="33">
        <v>15410.94953</v>
      </c>
      <c r="D11" s="11">
        <v>107.45253156790149</v>
      </c>
      <c r="E11" s="12"/>
    </row>
    <row r="12" spans="1:5" ht="47.25" customHeight="1">
      <c r="A12" s="19" t="s">
        <v>40</v>
      </c>
      <c r="B12" s="33"/>
      <c r="C12" s="33">
        <v>0.41069</v>
      </c>
      <c r="D12" s="11"/>
      <c r="E12" s="12"/>
    </row>
    <row r="13" spans="1:5" ht="46.5" customHeight="1">
      <c r="A13" s="19" t="s">
        <v>41</v>
      </c>
      <c r="B13" s="33">
        <v>59032.2</v>
      </c>
      <c r="C13" s="33">
        <v>45557.53256</v>
      </c>
      <c r="D13" s="11">
        <v>77.17403816899929</v>
      </c>
      <c r="E13" s="12"/>
    </row>
    <row r="14" spans="1:5" ht="33" customHeight="1">
      <c r="A14" s="19" t="s">
        <v>12</v>
      </c>
      <c r="B14" s="33">
        <v>4358.8</v>
      </c>
      <c r="C14" s="33">
        <v>4378.916679999999</v>
      </c>
      <c r="D14" s="11">
        <v>100.46151876663299</v>
      </c>
      <c r="E14" s="12"/>
    </row>
    <row r="15" spans="1:5" ht="37.5" customHeight="1">
      <c r="A15" s="19" t="s">
        <v>42</v>
      </c>
      <c r="B15" s="35">
        <v>4094.7</v>
      </c>
      <c r="C15" s="33">
        <v>4634.95918</v>
      </c>
      <c r="D15" s="11">
        <v>113.19410897013213</v>
      </c>
      <c r="E15" s="12"/>
    </row>
    <row r="16" spans="1:5" ht="36" customHeight="1">
      <c r="A16" s="19" t="s">
        <v>14</v>
      </c>
      <c r="B16" s="33">
        <v>34352.7</v>
      </c>
      <c r="C16" s="33">
        <v>35823.25515</v>
      </c>
      <c r="D16" s="11">
        <v>104.28075566112707</v>
      </c>
      <c r="E16" s="12"/>
    </row>
    <row r="17" spans="1:5" ht="21" customHeight="1">
      <c r="A17" s="19" t="s">
        <v>15</v>
      </c>
      <c r="B17" s="33">
        <v>13046.5</v>
      </c>
      <c r="C17" s="33">
        <v>12349.70104</v>
      </c>
      <c r="D17" s="11">
        <v>94.65911194573258</v>
      </c>
      <c r="E17" s="12"/>
    </row>
    <row r="18" spans="1:5" ht="22.5" customHeight="1">
      <c r="A18" s="19" t="s">
        <v>16</v>
      </c>
      <c r="B18" s="33"/>
      <c r="C18" s="33">
        <v>-19.68787</v>
      </c>
      <c r="D18" s="11"/>
      <c r="E18" s="12"/>
    </row>
    <row r="19" spans="1:5" s="8" customFormat="1" ht="24" customHeight="1">
      <c r="A19" s="32" t="s">
        <v>17</v>
      </c>
      <c r="B19" s="24">
        <v>1376542.38619</v>
      </c>
      <c r="C19" s="24">
        <v>1068293.6512799999</v>
      </c>
      <c r="D19" s="9">
        <v>77.60702917669158</v>
      </c>
      <c r="E19" s="40"/>
    </row>
    <row r="20" spans="1:5" ht="9.75" customHeight="1">
      <c r="A20" s="41"/>
      <c r="B20" s="15"/>
      <c r="C20" s="16"/>
      <c r="D20" s="11"/>
      <c r="E20" s="12"/>
    </row>
    <row r="21" spans="1:5" s="18" customFormat="1" ht="34.5" customHeight="1">
      <c r="A21" s="6" t="s">
        <v>18</v>
      </c>
      <c r="B21" s="30">
        <v>2370655.6677599996</v>
      </c>
      <c r="C21" s="31">
        <v>1721041.4377000001</v>
      </c>
      <c r="D21" s="17">
        <v>72.59769780594871</v>
      </c>
      <c r="E21" s="42"/>
    </row>
    <row r="22" spans="1:5" ht="22.5" customHeight="1">
      <c r="A22" s="19" t="s">
        <v>44</v>
      </c>
      <c r="B22" s="26">
        <v>177302.26036000001</v>
      </c>
      <c r="C22" s="26">
        <v>125012.00383</v>
      </c>
      <c r="D22" s="11">
        <v>70.50784551543322</v>
      </c>
      <c r="E22" s="12"/>
    </row>
    <row r="23" spans="1:5" ht="22.5" customHeight="1">
      <c r="A23" s="19" t="s">
        <v>20</v>
      </c>
      <c r="B23" s="26">
        <v>16092.6</v>
      </c>
      <c r="C23" s="26">
        <v>11952.351419999999</v>
      </c>
      <c r="D23" s="11">
        <v>74.27234517728644</v>
      </c>
      <c r="E23" s="12"/>
    </row>
    <row r="24" spans="1:5" ht="22.5" customHeight="1">
      <c r="A24" s="19" t="s">
        <v>45</v>
      </c>
      <c r="B24" s="26">
        <v>302282.19</v>
      </c>
      <c r="C24" s="26">
        <v>125328.08832</v>
      </c>
      <c r="D24" s="11">
        <v>41.46062601968048</v>
      </c>
      <c r="E24" s="12"/>
    </row>
    <row r="25" spans="1:5" ht="22.5" customHeight="1">
      <c r="A25" s="19" t="s">
        <v>22</v>
      </c>
      <c r="B25" s="36">
        <v>133232.38845</v>
      </c>
      <c r="C25" s="26">
        <v>107842.60448000001</v>
      </c>
      <c r="D25" s="11">
        <v>80.9432344001486</v>
      </c>
      <c r="E25" s="12"/>
    </row>
    <row r="26" spans="1:5" ht="22.5" customHeight="1">
      <c r="A26" s="19" t="s">
        <v>23</v>
      </c>
      <c r="B26" s="36">
        <v>1315880.7448</v>
      </c>
      <c r="C26" s="26">
        <v>1083419.85308</v>
      </c>
      <c r="D26" s="11">
        <v>82.33419763617474</v>
      </c>
      <c r="E26" s="12"/>
    </row>
    <row r="27" spans="1:5" ht="22.5" customHeight="1">
      <c r="A27" s="19" t="s">
        <v>24</v>
      </c>
      <c r="B27" s="36">
        <v>142557.95823</v>
      </c>
      <c r="C27" s="26">
        <v>117307.48341</v>
      </c>
      <c r="D27" s="11">
        <v>82.2875726241383</v>
      </c>
      <c r="E27" s="12"/>
    </row>
    <row r="28" spans="1:5" ht="22.5" customHeight="1">
      <c r="A28" s="19" t="s">
        <v>25</v>
      </c>
      <c r="B28" s="26">
        <v>197747.62592</v>
      </c>
      <c r="C28" s="26">
        <v>116850.26185</v>
      </c>
      <c r="D28" s="11">
        <v>59.0906016223287</v>
      </c>
      <c r="E28" s="12"/>
    </row>
    <row r="29" spans="1:5" ht="22.5" customHeight="1">
      <c r="A29" s="19" t="s">
        <v>26</v>
      </c>
      <c r="B29" s="26">
        <v>44795.8</v>
      </c>
      <c r="C29" s="26">
        <v>21277.4689</v>
      </c>
      <c r="D29" s="11">
        <v>47.49880323601766</v>
      </c>
      <c r="E29" s="12"/>
    </row>
    <row r="30" spans="1:5" ht="22.5" customHeight="1">
      <c r="A30" s="19" t="s">
        <v>27</v>
      </c>
      <c r="B30" s="26">
        <v>8930.5</v>
      </c>
      <c r="C30" s="26">
        <v>7773.9</v>
      </c>
      <c r="D30" s="11">
        <v>87.04887744247242</v>
      </c>
      <c r="E30" s="12"/>
    </row>
    <row r="31" spans="1:5" ht="22.5" customHeight="1">
      <c r="A31" s="19" t="s">
        <v>28</v>
      </c>
      <c r="B31" s="26">
        <v>31833.6</v>
      </c>
      <c r="C31" s="26">
        <v>4277.42241</v>
      </c>
      <c r="D31" s="11">
        <v>13.436816476930037</v>
      </c>
      <c r="E31" s="12"/>
    </row>
    <row r="32" spans="1:4" s="18" customFormat="1" ht="34.5" customHeight="1">
      <c r="A32" s="6" t="s">
        <v>29</v>
      </c>
      <c r="B32" s="30">
        <v>-274073.28156999964</v>
      </c>
      <c r="C32" s="31">
        <v>-134.86194000020623</v>
      </c>
      <c r="D32" s="17"/>
    </row>
    <row r="33" spans="1:4" ht="8.25" customHeight="1">
      <c r="A33" s="43"/>
      <c r="B33" s="44"/>
      <c r="C33" s="44"/>
      <c r="D33" s="44"/>
    </row>
    <row r="34" spans="1:4" ht="68.25" customHeight="1">
      <c r="A34" s="46" t="s">
        <v>71</v>
      </c>
      <c r="B34" s="46"/>
      <c r="C34" s="46"/>
      <c r="D34" s="46"/>
    </row>
    <row r="35" spans="1:4" ht="36" customHeight="1">
      <c r="A35" s="55" t="s">
        <v>47</v>
      </c>
      <c r="B35" s="55"/>
      <c r="C35" s="55"/>
      <c r="D35" s="55"/>
    </row>
  </sheetData>
  <sheetProtection/>
  <mergeCells count="6">
    <mergeCell ref="A1:D1"/>
    <mergeCell ref="A2:D2"/>
    <mergeCell ref="A3:A4"/>
    <mergeCell ref="B3:B4"/>
    <mergeCell ref="A34:D34"/>
    <mergeCell ref="A35:D35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zoomScale="110" zoomScaleNormal="110" zoomScalePageLayoutView="0" workbookViewId="0" topLeftCell="A28">
      <selection activeCell="A34" sqref="A34:D34"/>
    </sheetView>
  </sheetViews>
  <sheetFormatPr defaultColWidth="9.00390625" defaultRowHeight="12.75"/>
  <cols>
    <col min="1" max="1" width="44.50390625" style="20" customWidth="1"/>
    <col min="2" max="2" width="16.75390625" style="21" customWidth="1"/>
    <col min="3" max="3" width="15.50390625" style="21" customWidth="1"/>
    <col min="4" max="4" width="11.50390625" style="21" customWidth="1"/>
    <col min="5" max="5" width="11.625" style="0" customWidth="1"/>
  </cols>
  <sheetData>
    <row r="1" spans="1:4" ht="18" customHeight="1">
      <c r="A1" s="49" t="s">
        <v>0</v>
      </c>
      <c r="B1" s="49"/>
      <c r="C1" s="49"/>
      <c r="D1" s="49"/>
    </row>
    <row r="2" spans="1:4" ht="29.25" customHeight="1">
      <c r="A2" s="50" t="s">
        <v>72</v>
      </c>
      <c r="B2" s="50"/>
      <c r="C2" s="50"/>
      <c r="D2" s="50"/>
    </row>
    <row r="3" spans="1:4" s="3" customFormat="1" ht="19.5" customHeight="1">
      <c r="A3" s="58"/>
      <c r="B3" s="59" t="s">
        <v>33</v>
      </c>
      <c r="C3" s="37" t="s">
        <v>1</v>
      </c>
      <c r="D3" s="37" t="s">
        <v>2</v>
      </c>
    </row>
    <row r="4" spans="1:4" s="3" customFormat="1" ht="30" customHeight="1">
      <c r="A4" s="58"/>
      <c r="B4" s="59"/>
      <c r="C4" s="38" t="s">
        <v>73</v>
      </c>
      <c r="D4" s="39" t="s">
        <v>3</v>
      </c>
    </row>
    <row r="5" spans="1:4" s="8" customFormat="1" ht="30" customHeight="1">
      <c r="A5" s="22" t="s">
        <v>4</v>
      </c>
      <c r="B5" s="30">
        <v>2099814.58619</v>
      </c>
      <c r="C5" s="30">
        <v>1852659.8299999996</v>
      </c>
      <c r="D5" s="17">
        <v>88.22968666779053</v>
      </c>
    </row>
    <row r="6" spans="1:4" s="8" customFormat="1" ht="34.5" customHeight="1">
      <c r="A6" s="32" t="s">
        <v>5</v>
      </c>
      <c r="B6" s="24">
        <v>720063.7999999999</v>
      </c>
      <c r="C6" s="24">
        <v>722659.4924299998</v>
      </c>
      <c r="D6" s="10">
        <v>100.36048089488735</v>
      </c>
    </row>
    <row r="7" spans="1:5" ht="21" customHeight="1">
      <c r="A7" s="19" t="s">
        <v>39</v>
      </c>
      <c r="B7" s="33">
        <v>437500</v>
      </c>
      <c r="C7" s="33">
        <v>447375.93165</v>
      </c>
      <c r="D7" s="11">
        <v>102.25735580571428</v>
      </c>
      <c r="E7" s="12"/>
    </row>
    <row r="8" spans="1:5" ht="35.25" customHeight="1">
      <c r="A8" s="19" t="s">
        <v>7</v>
      </c>
      <c r="B8" s="33">
        <v>6186.5</v>
      </c>
      <c r="C8" s="33">
        <v>6019.46</v>
      </c>
      <c r="D8" s="11">
        <v>97.29992726097147</v>
      </c>
      <c r="E8" s="12"/>
    </row>
    <row r="9" spans="1:5" ht="21" customHeight="1">
      <c r="A9" s="19" t="s">
        <v>8</v>
      </c>
      <c r="B9" s="33">
        <v>81225</v>
      </c>
      <c r="C9" s="33">
        <v>80653.71312999999</v>
      </c>
      <c r="D9" s="11">
        <v>99.29666128654969</v>
      </c>
      <c r="E9" s="12"/>
    </row>
    <row r="10" spans="1:5" ht="21" customHeight="1">
      <c r="A10" s="19" t="s">
        <v>9</v>
      </c>
      <c r="B10" s="33">
        <v>65901.5</v>
      </c>
      <c r="C10" s="33">
        <v>60892.83665</v>
      </c>
      <c r="D10" s="11">
        <v>92.39977337389891</v>
      </c>
      <c r="E10" s="12"/>
    </row>
    <row r="11" spans="1:5" ht="19.5" customHeight="1">
      <c r="A11" s="19" t="s">
        <v>10</v>
      </c>
      <c r="B11" s="33">
        <v>14342.1</v>
      </c>
      <c r="C11" s="33">
        <v>17276.085600000002</v>
      </c>
      <c r="D11" s="11">
        <v>120.45715480996509</v>
      </c>
      <c r="E11" s="12"/>
    </row>
    <row r="12" spans="1:5" ht="47.25" customHeight="1">
      <c r="A12" s="19" t="s">
        <v>40</v>
      </c>
      <c r="B12" s="33"/>
      <c r="C12" s="33">
        <v>0.41069</v>
      </c>
      <c r="D12" s="11"/>
      <c r="E12" s="12"/>
    </row>
    <row r="13" spans="1:5" ht="46.5" customHeight="1">
      <c r="A13" s="19" t="s">
        <v>41</v>
      </c>
      <c r="B13" s="33">
        <v>59032.2</v>
      </c>
      <c r="C13" s="33">
        <v>50230.44057</v>
      </c>
      <c r="D13" s="11">
        <v>85.08990105400103</v>
      </c>
      <c r="E13" s="12"/>
    </row>
    <row r="14" spans="1:5" ht="33" customHeight="1">
      <c r="A14" s="19" t="s">
        <v>12</v>
      </c>
      <c r="B14" s="33">
        <v>4358.8</v>
      </c>
      <c r="C14" s="33">
        <v>4406.753769999999</v>
      </c>
      <c r="D14" s="11">
        <v>101.10015990639623</v>
      </c>
      <c r="E14" s="12"/>
    </row>
    <row r="15" spans="1:5" ht="37.5" customHeight="1">
      <c r="A15" s="19" t="s">
        <v>42</v>
      </c>
      <c r="B15" s="35">
        <v>4118.5</v>
      </c>
      <c r="C15" s="33">
        <v>4938.5301</v>
      </c>
      <c r="D15" s="11">
        <v>119.9108923151633</v>
      </c>
      <c r="E15" s="12"/>
    </row>
    <row r="16" spans="1:5" ht="36" customHeight="1">
      <c r="A16" s="19" t="s">
        <v>14</v>
      </c>
      <c r="B16" s="33">
        <v>34352.7</v>
      </c>
      <c r="C16" s="33">
        <v>36885.22743</v>
      </c>
      <c r="D16" s="11">
        <v>107.37213502868771</v>
      </c>
      <c r="E16" s="12"/>
    </row>
    <row r="17" spans="1:5" ht="21" customHeight="1">
      <c r="A17" s="19" t="s">
        <v>15</v>
      </c>
      <c r="B17" s="33">
        <v>13046.5</v>
      </c>
      <c r="C17" s="33">
        <v>13930.822789999998</v>
      </c>
      <c r="D17" s="11">
        <v>106.77823776491778</v>
      </c>
      <c r="E17" s="12"/>
    </row>
    <row r="18" spans="1:5" ht="22.5" customHeight="1">
      <c r="A18" s="19" t="s">
        <v>16</v>
      </c>
      <c r="B18" s="33"/>
      <c r="C18" s="33">
        <v>49.28005</v>
      </c>
      <c r="D18" s="11"/>
      <c r="E18" s="12"/>
    </row>
    <row r="19" spans="1:5" s="8" customFormat="1" ht="24" customHeight="1">
      <c r="A19" s="32" t="s">
        <v>17</v>
      </c>
      <c r="B19" s="24">
        <v>1379750.7861900001</v>
      </c>
      <c r="C19" s="24">
        <v>1130000.33757</v>
      </c>
      <c r="D19" s="9">
        <v>81.89887252685297</v>
      </c>
      <c r="E19" s="40"/>
    </row>
    <row r="20" spans="1:5" ht="9.75" customHeight="1">
      <c r="A20" s="41"/>
      <c r="B20" s="15"/>
      <c r="C20" s="16"/>
      <c r="D20" s="11"/>
      <c r="E20" s="12"/>
    </row>
    <row r="21" spans="1:5" s="18" customFormat="1" ht="34.5" customHeight="1">
      <c r="A21" s="6" t="s">
        <v>18</v>
      </c>
      <c r="B21" s="30">
        <v>2373887.8677600003</v>
      </c>
      <c r="C21" s="31">
        <v>1840259.24152</v>
      </c>
      <c r="D21" s="17">
        <v>77.52090006072898</v>
      </c>
      <c r="E21" s="42"/>
    </row>
    <row r="22" spans="1:5" ht="22.5" customHeight="1">
      <c r="A22" s="19" t="s">
        <v>44</v>
      </c>
      <c r="B22" s="26">
        <v>177123.13434</v>
      </c>
      <c r="C22" s="26">
        <v>136031.42481</v>
      </c>
      <c r="D22" s="11">
        <v>76.8004842037621</v>
      </c>
      <c r="E22" s="12"/>
    </row>
    <row r="23" spans="1:5" ht="22.5" customHeight="1">
      <c r="A23" s="19" t="s">
        <v>20</v>
      </c>
      <c r="B23" s="26">
        <v>16042.83639</v>
      </c>
      <c r="C23" s="26">
        <v>13083.29866</v>
      </c>
      <c r="D23" s="11">
        <v>81.55227879874926</v>
      </c>
      <c r="E23" s="12"/>
    </row>
    <row r="24" spans="1:5" ht="22.5" customHeight="1">
      <c r="A24" s="19" t="s">
        <v>45</v>
      </c>
      <c r="B24" s="26">
        <v>302282.19</v>
      </c>
      <c r="C24" s="26">
        <v>139740.25341</v>
      </c>
      <c r="D24" s="11">
        <v>46.22841107840326</v>
      </c>
      <c r="E24" s="12"/>
    </row>
    <row r="25" spans="1:5" ht="22.5" customHeight="1">
      <c r="A25" s="19" t="s">
        <v>22</v>
      </c>
      <c r="B25" s="36">
        <v>133155.88845</v>
      </c>
      <c r="C25" s="26">
        <v>114951.97187000001</v>
      </c>
      <c r="D25" s="11">
        <v>86.32886852252459</v>
      </c>
      <c r="E25" s="12"/>
    </row>
    <row r="26" spans="1:5" ht="22.5" customHeight="1">
      <c r="A26" s="19" t="s">
        <v>23</v>
      </c>
      <c r="B26" s="36">
        <v>1332909.5810699998</v>
      </c>
      <c r="C26" s="26">
        <v>1138863.43031</v>
      </c>
      <c r="D26" s="11">
        <v>85.44191192592162</v>
      </c>
      <c r="E26" s="12"/>
    </row>
    <row r="27" spans="1:5" ht="22.5" customHeight="1">
      <c r="A27" s="19" t="s">
        <v>24</v>
      </c>
      <c r="B27" s="36">
        <v>142852.62616999997</v>
      </c>
      <c r="C27" s="26">
        <v>126369.47328</v>
      </c>
      <c r="D27" s="11">
        <v>88.46142816416662</v>
      </c>
      <c r="E27" s="12"/>
    </row>
    <row r="28" spans="1:5" ht="22.5" customHeight="1">
      <c r="A28" s="19" t="s">
        <v>25</v>
      </c>
      <c r="B28" s="26">
        <v>183847.62592</v>
      </c>
      <c r="C28" s="26">
        <v>132419.07013</v>
      </c>
      <c r="D28" s="11">
        <v>72.02653255235467</v>
      </c>
      <c r="E28" s="12"/>
    </row>
    <row r="29" spans="1:5" ht="22.5" customHeight="1">
      <c r="A29" s="19" t="s">
        <v>26</v>
      </c>
      <c r="B29" s="26">
        <v>44909.88542</v>
      </c>
      <c r="C29" s="26">
        <v>26004.84652</v>
      </c>
      <c r="D29" s="11">
        <v>57.90450426849475</v>
      </c>
      <c r="E29" s="12"/>
    </row>
    <row r="30" spans="1:5" ht="22.5" customHeight="1">
      <c r="A30" s="19" t="s">
        <v>27</v>
      </c>
      <c r="B30" s="26">
        <v>8930.5</v>
      </c>
      <c r="C30" s="26">
        <v>8375</v>
      </c>
      <c r="D30" s="11">
        <v>93.77974357538771</v>
      </c>
      <c r="E30" s="12"/>
    </row>
    <row r="31" spans="1:5" ht="22.5" customHeight="1">
      <c r="A31" s="19" t="s">
        <v>28</v>
      </c>
      <c r="B31" s="26">
        <v>31833.6</v>
      </c>
      <c r="C31" s="26">
        <v>4420.47253</v>
      </c>
      <c r="D31" s="11">
        <v>13.886184817299961</v>
      </c>
      <c r="E31" s="12"/>
    </row>
    <row r="32" spans="1:4" s="18" customFormat="1" ht="34.5" customHeight="1">
      <c r="A32" s="6" t="s">
        <v>29</v>
      </c>
      <c r="B32" s="30">
        <v>-274073.2815700001</v>
      </c>
      <c r="C32" s="31">
        <v>12400.588479999686</v>
      </c>
      <c r="D32" s="17"/>
    </row>
    <row r="33" spans="1:4" ht="5.25" customHeight="1">
      <c r="A33" s="43"/>
      <c r="B33" s="44"/>
      <c r="C33" s="44"/>
      <c r="D33" s="44"/>
    </row>
    <row r="34" spans="1:4" ht="68.25" customHeight="1">
      <c r="A34" s="46" t="s">
        <v>74</v>
      </c>
      <c r="B34" s="46"/>
      <c r="C34" s="46"/>
      <c r="D34" s="46"/>
    </row>
    <row r="35" spans="1:4" ht="47.25" customHeight="1">
      <c r="A35" s="55" t="s">
        <v>47</v>
      </c>
      <c r="B35" s="55"/>
      <c r="C35" s="55"/>
      <c r="D35" s="55"/>
    </row>
  </sheetData>
  <sheetProtection/>
  <mergeCells count="6">
    <mergeCell ref="A1:D1"/>
    <mergeCell ref="A2:D2"/>
    <mergeCell ref="A3:A4"/>
    <mergeCell ref="B3:B4"/>
    <mergeCell ref="A34:D34"/>
    <mergeCell ref="A35:D35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10" zoomScaleNormal="110" zoomScalePageLayoutView="0" workbookViewId="0" topLeftCell="A28">
      <selection activeCell="F34" sqref="F34"/>
    </sheetView>
  </sheetViews>
  <sheetFormatPr defaultColWidth="9.00390625" defaultRowHeight="12.75"/>
  <cols>
    <col min="1" max="1" width="44.50390625" style="20" customWidth="1"/>
    <col min="2" max="2" width="16.75390625" style="21" customWidth="1"/>
    <col min="3" max="3" width="15.50390625" style="21" customWidth="1"/>
    <col min="4" max="4" width="11.50390625" style="21" customWidth="1"/>
    <col min="5" max="5" width="11.625" style="0" customWidth="1"/>
  </cols>
  <sheetData>
    <row r="1" spans="1:4" ht="18" customHeight="1">
      <c r="A1" s="49" t="s">
        <v>0</v>
      </c>
      <c r="B1" s="49"/>
      <c r="C1" s="49"/>
      <c r="D1" s="49"/>
    </row>
    <row r="2" spans="1:4" ht="29.25" customHeight="1">
      <c r="A2" s="50" t="s">
        <v>75</v>
      </c>
      <c r="B2" s="50"/>
      <c r="C2" s="50"/>
      <c r="D2" s="50"/>
    </row>
    <row r="3" spans="1:4" s="3" customFormat="1" ht="19.5" customHeight="1">
      <c r="A3" s="58"/>
      <c r="B3" s="59" t="s">
        <v>33</v>
      </c>
      <c r="C3" s="37" t="s">
        <v>1</v>
      </c>
      <c r="D3" s="37" t="s">
        <v>2</v>
      </c>
    </row>
    <row r="4" spans="1:4" s="3" customFormat="1" ht="30" customHeight="1">
      <c r="A4" s="58"/>
      <c r="B4" s="59"/>
      <c r="C4" s="38" t="s">
        <v>76</v>
      </c>
      <c r="D4" s="39" t="s">
        <v>3</v>
      </c>
    </row>
    <row r="5" spans="1:4" s="8" customFormat="1" ht="30" customHeight="1">
      <c r="A5" s="22" t="s">
        <v>4</v>
      </c>
      <c r="B5" s="30">
        <v>2168942.47634</v>
      </c>
      <c r="C5" s="30">
        <v>2075909.2405500002</v>
      </c>
      <c r="D5" s="17">
        <v>95.71066375411719</v>
      </c>
    </row>
    <row r="6" spans="1:4" s="8" customFormat="1" ht="34.5" customHeight="1">
      <c r="A6" s="32" t="s">
        <v>5</v>
      </c>
      <c r="B6" s="24">
        <v>791451.2999999999</v>
      </c>
      <c r="C6" s="24">
        <v>819773.48812</v>
      </c>
      <c r="D6" s="10">
        <v>103.57851305822608</v>
      </c>
    </row>
    <row r="7" spans="1:5" ht="21" customHeight="1">
      <c r="A7" s="19" t="s">
        <v>39</v>
      </c>
      <c r="B7" s="33">
        <v>504000</v>
      </c>
      <c r="C7" s="33">
        <v>509850.52820999996</v>
      </c>
      <c r="D7" s="11">
        <v>101.16081908928571</v>
      </c>
      <c r="E7" s="12"/>
    </row>
    <row r="8" spans="1:5" ht="35.25" customHeight="1">
      <c r="A8" s="19" t="s">
        <v>7</v>
      </c>
      <c r="B8" s="33">
        <v>6186.5</v>
      </c>
      <c r="C8" s="33">
        <v>6616.19375</v>
      </c>
      <c r="D8" s="11">
        <v>106.94566798674533</v>
      </c>
      <c r="E8" s="12"/>
    </row>
    <row r="9" spans="1:5" ht="21" customHeight="1">
      <c r="A9" s="19" t="s">
        <v>8</v>
      </c>
      <c r="B9" s="33">
        <v>81225</v>
      </c>
      <c r="C9" s="33">
        <v>83112.86509</v>
      </c>
      <c r="D9" s="11">
        <v>102.32424141582025</v>
      </c>
      <c r="E9" s="12"/>
    </row>
    <row r="10" spans="1:5" ht="21" customHeight="1">
      <c r="A10" s="19" t="s">
        <v>9</v>
      </c>
      <c r="B10" s="33">
        <v>70781.1</v>
      </c>
      <c r="C10" s="33">
        <v>73057.84744</v>
      </c>
      <c r="D10" s="11">
        <v>103.21660364136753</v>
      </c>
      <c r="E10" s="12"/>
    </row>
    <row r="11" spans="1:5" ht="19.5" customHeight="1">
      <c r="A11" s="19" t="s">
        <v>10</v>
      </c>
      <c r="B11" s="33">
        <v>14342.1</v>
      </c>
      <c r="C11" s="33">
        <v>18165.28496</v>
      </c>
      <c r="D11" s="11">
        <v>126.65707922828597</v>
      </c>
      <c r="E11" s="12"/>
    </row>
    <row r="12" spans="1:5" ht="47.25" customHeight="1">
      <c r="A12" s="19" t="s">
        <v>40</v>
      </c>
      <c r="B12" s="33"/>
      <c r="C12" s="33">
        <v>0.41069</v>
      </c>
      <c r="D12" s="11"/>
      <c r="E12" s="12"/>
    </row>
    <row r="13" spans="1:5" ht="46.5" customHeight="1">
      <c r="A13" s="19" t="s">
        <v>41</v>
      </c>
      <c r="B13" s="33">
        <v>55371.9</v>
      </c>
      <c r="C13" s="33">
        <v>64201.59618</v>
      </c>
      <c r="D13" s="11">
        <v>115.9461679660622</v>
      </c>
      <c r="E13" s="12"/>
    </row>
    <row r="14" spans="1:5" ht="33" customHeight="1">
      <c r="A14" s="19" t="s">
        <v>12</v>
      </c>
      <c r="B14" s="33">
        <v>4358.8</v>
      </c>
      <c r="C14" s="33">
        <v>4414.294089999999</v>
      </c>
      <c r="D14" s="11">
        <v>101.2731506377902</v>
      </c>
      <c r="E14" s="12"/>
    </row>
    <row r="15" spans="1:5" ht="37.5" customHeight="1">
      <c r="A15" s="19" t="s">
        <v>42</v>
      </c>
      <c r="B15" s="35">
        <v>4652.2</v>
      </c>
      <c r="C15" s="33">
        <v>5202.78834</v>
      </c>
      <c r="D15" s="11">
        <v>111.83501010274709</v>
      </c>
      <c r="E15" s="12"/>
    </row>
    <row r="16" spans="1:5" ht="36" customHeight="1">
      <c r="A16" s="19" t="s">
        <v>14</v>
      </c>
      <c r="B16" s="33">
        <v>37464.7</v>
      </c>
      <c r="C16" s="33">
        <v>37878.89192</v>
      </c>
      <c r="D16" s="11">
        <v>101.10555248006791</v>
      </c>
      <c r="E16" s="12"/>
    </row>
    <row r="17" spans="1:5" ht="21" customHeight="1">
      <c r="A17" s="19" t="s">
        <v>15</v>
      </c>
      <c r="B17" s="33">
        <v>13053.1</v>
      </c>
      <c r="C17" s="33">
        <v>17292.0955</v>
      </c>
      <c r="D17" s="11">
        <v>132.47500976779463</v>
      </c>
      <c r="E17" s="12"/>
    </row>
    <row r="18" spans="1:5" ht="22.5" customHeight="1">
      <c r="A18" s="19" t="s">
        <v>16</v>
      </c>
      <c r="B18" s="33">
        <v>15.9</v>
      </c>
      <c r="C18" s="33">
        <v>-19.308049999999998</v>
      </c>
      <c r="D18" s="11"/>
      <c r="E18" s="12"/>
    </row>
    <row r="19" spans="1:5" s="8" customFormat="1" ht="24" customHeight="1">
      <c r="A19" s="32" t="s">
        <v>17</v>
      </c>
      <c r="B19" s="24">
        <v>1377491.17634</v>
      </c>
      <c r="C19" s="24">
        <v>1256135.75243</v>
      </c>
      <c r="D19" s="9">
        <v>91.19011243088745</v>
      </c>
      <c r="E19" s="40"/>
    </row>
    <row r="20" spans="1:5" ht="9.75" customHeight="1">
      <c r="A20" s="41"/>
      <c r="B20" s="15"/>
      <c r="C20" s="16"/>
      <c r="D20" s="11"/>
      <c r="E20" s="12"/>
    </row>
    <row r="21" spans="1:5" s="18" customFormat="1" ht="34.5" customHeight="1">
      <c r="A21" s="6" t="s">
        <v>18</v>
      </c>
      <c r="B21" s="30">
        <v>2352248.8579100003</v>
      </c>
      <c r="C21" s="31">
        <v>2145952.17777</v>
      </c>
      <c r="D21" s="17">
        <v>91.22981059396508</v>
      </c>
      <c r="E21" s="42"/>
    </row>
    <row r="22" spans="1:5" ht="22.5" customHeight="1">
      <c r="A22" s="19" t="s">
        <v>44</v>
      </c>
      <c r="B22" s="26">
        <v>171890.73313</v>
      </c>
      <c r="C22" s="26">
        <v>168007.76621</v>
      </c>
      <c r="D22" s="11">
        <v>97.74102602898124</v>
      </c>
      <c r="E22" s="12"/>
    </row>
    <row r="23" spans="1:5" ht="22.5" customHeight="1">
      <c r="A23" s="19" t="s">
        <v>20</v>
      </c>
      <c r="B23" s="26">
        <v>15982.83639</v>
      </c>
      <c r="C23" s="26">
        <v>15527.38581</v>
      </c>
      <c r="D23" s="11">
        <v>97.15037701139853</v>
      </c>
      <c r="E23" s="12"/>
    </row>
    <row r="24" spans="1:5" ht="22.5" customHeight="1">
      <c r="A24" s="19" t="s">
        <v>45</v>
      </c>
      <c r="B24" s="26">
        <v>302544.23089999997</v>
      </c>
      <c r="C24" s="26">
        <v>242219.53451</v>
      </c>
      <c r="D24" s="11">
        <v>80.0608670637851</v>
      </c>
      <c r="E24" s="12"/>
    </row>
    <row r="25" spans="1:5" ht="22.5" customHeight="1">
      <c r="A25" s="19" t="s">
        <v>22</v>
      </c>
      <c r="B25" s="36">
        <v>130904.86145</v>
      </c>
      <c r="C25" s="26">
        <v>128211.79185</v>
      </c>
      <c r="D25" s="11">
        <v>97.94272758844129</v>
      </c>
      <c r="E25" s="12"/>
    </row>
    <row r="26" spans="1:5" ht="22.5" customHeight="1">
      <c r="A26" s="19" t="s">
        <v>23</v>
      </c>
      <c r="B26" s="36">
        <v>1338901.80204</v>
      </c>
      <c r="C26" s="26">
        <v>1229826.67521</v>
      </c>
      <c r="D26" s="11">
        <v>91.85338860073165</v>
      </c>
      <c r="E26" s="12"/>
    </row>
    <row r="27" spans="1:5" ht="22.5" customHeight="1">
      <c r="A27" s="19" t="s">
        <v>24</v>
      </c>
      <c r="B27" s="36">
        <v>143087.57397</v>
      </c>
      <c r="C27" s="26">
        <v>143080.73786000002</v>
      </c>
      <c r="D27" s="11">
        <v>99.99522242930654</v>
      </c>
      <c r="E27" s="12"/>
    </row>
    <row r="28" spans="1:5" ht="22.5" customHeight="1">
      <c r="A28" s="19" t="s">
        <v>25</v>
      </c>
      <c r="B28" s="26">
        <v>180206.83461000002</v>
      </c>
      <c r="C28" s="26">
        <v>159882.47391</v>
      </c>
      <c r="D28" s="11">
        <v>88.72164824159661</v>
      </c>
      <c r="E28" s="12"/>
    </row>
    <row r="29" spans="1:5" ht="22.5" customHeight="1">
      <c r="A29" s="19" t="s">
        <v>26</v>
      </c>
      <c r="B29" s="26">
        <v>45009.88542</v>
      </c>
      <c r="C29" s="26">
        <v>45009.69143</v>
      </c>
      <c r="D29" s="11">
        <v>99.99956900579019</v>
      </c>
      <c r="E29" s="12"/>
    </row>
    <row r="30" spans="1:5" ht="22.5" customHeight="1">
      <c r="A30" s="19" t="s">
        <v>27</v>
      </c>
      <c r="B30" s="26">
        <v>8930.5</v>
      </c>
      <c r="C30" s="26">
        <v>8930.5</v>
      </c>
      <c r="D30" s="11">
        <v>99.99999999999999</v>
      </c>
      <c r="E30" s="12"/>
    </row>
    <row r="31" spans="1:5" ht="22.5" customHeight="1">
      <c r="A31" s="19" t="s">
        <v>28</v>
      </c>
      <c r="B31" s="26">
        <v>14789.6</v>
      </c>
      <c r="C31" s="26">
        <v>5255.620980000001</v>
      </c>
      <c r="D31" s="11">
        <v>35.53592375723481</v>
      </c>
      <c r="E31" s="12"/>
    </row>
    <row r="32" spans="1:4" s="18" customFormat="1" ht="34.5" customHeight="1">
      <c r="A32" s="6" t="s">
        <v>29</v>
      </c>
      <c r="B32" s="30">
        <v>-183306.3815700002</v>
      </c>
      <c r="C32" s="31">
        <v>-70042.93721999973</v>
      </c>
      <c r="D32" s="17"/>
    </row>
    <row r="33" spans="1:4" ht="5.25" customHeight="1">
      <c r="A33" s="43"/>
      <c r="B33" s="44"/>
      <c r="C33" s="44"/>
      <c r="D33" s="44"/>
    </row>
    <row r="34" spans="1:4" ht="75.75" customHeight="1">
      <c r="A34" s="46" t="s">
        <v>77</v>
      </c>
      <c r="B34" s="46"/>
      <c r="C34" s="46"/>
      <c r="D34" s="46"/>
    </row>
    <row r="35" spans="1:4" ht="39" customHeight="1">
      <c r="A35" s="55" t="s">
        <v>47</v>
      </c>
      <c r="B35" s="55"/>
      <c r="C35" s="55"/>
      <c r="D35" s="55"/>
    </row>
  </sheetData>
  <sheetProtection/>
  <mergeCells count="6">
    <mergeCell ref="A1:D1"/>
    <mergeCell ref="A2:D2"/>
    <mergeCell ref="A3:A4"/>
    <mergeCell ref="B3:B4"/>
    <mergeCell ref="A34:D34"/>
    <mergeCell ref="A35:D35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="110" zoomScaleNormal="110" zoomScalePageLayoutView="0" workbookViewId="0" topLeftCell="A1">
      <selection activeCell="A15" sqref="A15"/>
    </sheetView>
  </sheetViews>
  <sheetFormatPr defaultColWidth="9.00390625" defaultRowHeight="12.75"/>
  <cols>
    <col min="1" max="1" width="44.50390625" style="20" customWidth="1"/>
    <col min="2" max="2" width="15.375" style="21" customWidth="1"/>
    <col min="3" max="3" width="15.50390625" style="21" customWidth="1"/>
    <col min="4" max="4" width="11.375" style="21" customWidth="1"/>
    <col min="5" max="5" width="11.625" style="0" customWidth="1"/>
  </cols>
  <sheetData>
    <row r="1" spans="1:4" ht="18" customHeight="1">
      <c r="A1" s="49" t="s">
        <v>0</v>
      </c>
      <c r="B1" s="49"/>
      <c r="C1" s="49"/>
      <c r="D1" s="49"/>
    </row>
    <row r="2" spans="1:4" ht="29.25" customHeight="1">
      <c r="A2" s="50" t="s">
        <v>38</v>
      </c>
      <c r="B2" s="50"/>
      <c r="C2" s="50"/>
      <c r="D2" s="50"/>
    </row>
    <row r="3" spans="1:4" s="3" customFormat="1" ht="19.5" customHeight="1">
      <c r="A3" s="56"/>
      <c r="B3" s="57" t="s">
        <v>33</v>
      </c>
      <c r="C3" s="2" t="s">
        <v>1</v>
      </c>
      <c r="D3" s="2" t="s">
        <v>2</v>
      </c>
    </row>
    <row r="4" spans="1:4" s="3" customFormat="1" ht="19.5" customHeight="1">
      <c r="A4" s="56"/>
      <c r="B4" s="57"/>
      <c r="C4" s="34" t="s">
        <v>43</v>
      </c>
      <c r="D4" s="34" t="s">
        <v>3</v>
      </c>
    </row>
    <row r="5" spans="1:4" s="8" customFormat="1" ht="30" customHeight="1">
      <c r="A5" s="22" t="s">
        <v>4</v>
      </c>
      <c r="B5" s="23">
        <f>B6+B19</f>
        <v>1868758.27</v>
      </c>
      <c r="C5" s="23">
        <f>C6+C19</f>
        <v>280166.52</v>
      </c>
      <c r="D5" s="7">
        <f aca="true" t="shared" si="0" ref="D5:D11">100/B5*C5</f>
        <v>14.99212201479649</v>
      </c>
    </row>
    <row r="6" spans="1:4" s="8" customFormat="1" ht="34.5" customHeight="1">
      <c r="A6" s="32" t="s">
        <v>5</v>
      </c>
      <c r="B6" s="24">
        <f>SUM(B7:B18)</f>
        <v>702242.8</v>
      </c>
      <c r="C6" s="24">
        <f>SUM(C7:C18)</f>
        <v>122902.66000000002</v>
      </c>
      <c r="D6" s="10">
        <f t="shared" si="0"/>
        <v>17.50144821705541</v>
      </c>
    </row>
    <row r="7" spans="1:5" ht="21" customHeight="1">
      <c r="A7" s="19" t="s">
        <v>39</v>
      </c>
      <c r="B7" s="33">
        <v>437500</v>
      </c>
      <c r="C7" s="33">
        <v>76798.6</v>
      </c>
      <c r="D7" s="11">
        <f t="shared" si="0"/>
        <v>17.553965714285717</v>
      </c>
      <c r="E7" s="12"/>
    </row>
    <row r="8" spans="1:5" ht="35.25" customHeight="1">
      <c r="A8" s="19" t="s">
        <v>7</v>
      </c>
      <c r="B8" s="33">
        <v>6186.5</v>
      </c>
      <c r="C8" s="33">
        <v>677.91</v>
      </c>
      <c r="D8" s="11">
        <f t="shared" si="0"/>
        <v>10.957892184595488</v>
      </c>
      <c r="E8" s="12"/>
    </row>
    <row r="9" spans="1:5" ht="21" customHeight="1">
      <c r="A9" s="19" t="s">
        <v>8</v>
      </c>
      <c r="B9" s="33">
        <v>81225</v>
      </c>
      <c r="C9" s="33">
        <v>21068.92</v>
      </c>
      <c r="D9" s="11">
        <f t="shared" si="0"/>
        <v>25.938959679901505</v>
      </c>
      <c r="E9" s="12"/>
    </row>
    <row r="10" spans="1:5" ht="21" customHeight="1">
      <c r="A10" s="19" t="s">
        <v>9</v>
      </c>
      <c r="B10" s="33">
        <v>67000</v>
      </c>
      <c r="C10" s="33">
        <v>5289.46</v>
      </c>
      <c r="D10" s="11">
        <f t="shared" si="0"/>
        <v>7.894716417910448</v>
      </c>
      <c r="E10" s="12"/>
    </row>
    <row r="11" spans="1:5" ht="30" customHeight="1">
      <c r="A11" s="19" t="s">
        <v>10</v>
      </c>
      <c r="B11" s="33">
        <v>14342.1</v>
      </c>
      <c r="C11" s="33">
        <v>2295.74</v>
      </c>
      <c r="D11" s="11">
        <f t="shared" si="0"/>
        <v>16.00700036954142</v>
      </c>
      <c r="E11" s="12"/>
    </row>
    <row r="12" spans="1:5" ht="47.25" customHeight="1" hidden="1">
      <c r="A12" s="19" t="s">
        <v>40</v>
      </c>
      <c r="B12" s="33"/>
      <c r="C12" s="33"/>
      <c r="D12" s="11"/>
      <c r="E12" s="12"/>
    </row>
    <row r="13" spans="1:5" ht="46.5" customHeight="1">
      <c r="A13" s="19" t="s">
        <v>41</v>
      </c>
      <c r="B13" s="33">
        <v>55241.9</v>
      </c>
      <c r="C13" s="33">
        <v>6158.89</v>
      </c>
      <c r="D13" s="11">
        <f>100/B13*C13</f>
        <v>11.148946723411035</v>
      </c>
      <c r="E13" s="12"/>
    </row>
    <row r="14" spans="1:5" ht="33" customHeight="1">
      <c r="A14" s="19" t="s">
        <v>12</v>
      </c>
      <c r="B14" s="33">
        <v>4358.8</v>
      </c>
      <c r="C14" s="33">
        <v>380.52</v>
      </c>
      <c r="D14" s="11">
        <f>100/B15*C14</f>
        <v>3.9742652434566454</v>
      </c>
      <c r="E14" s="12"/>
    </row>
    <row r="15" spans="1:5" ht="37.5" customHeight="1">
      <c r="A15" s="19" t="s">
        <v>42</v>
      </c>
      <c r="B15" s="35">
        <v>9574.6</v>
      </c>
      <c r="C15" s="33">
        <v>1401.12</v>
      </c>
      <c r="D15" s="11">
        <f>100/B16*C15</f>
        <v>10.177084997893575</v>
      </c>
      <c r="E15" s="12"/>
    </row>
    <row r="16" spans="1:5" ht="36" customHeight="1">
      <c r="A16" s="19" t="s">
        <v>14</v>
      </c>
      <c r="B16" s="33">
        <v>13767.4</v>
      </c>
      <c r="C16" s="33">
        <v>7059.04</v>
      </c>
      <c r="D16" s="11">
        <f>100/B16*C16</f>
        <v>51.273588331856416</v>
      </c>
      <c r="E16" s="12"/>
    </row>
    <row r="17" spans="1:5" ht="27" customHeight="1">
      <c r="A17" s="19" t="s">
        <v>15</v>
      </c>
      <c r="B17" s="33">
        <v>13046.5</v>
      </c>
      <c r="C17" s="33">
        <v>1750.64</v>
      </c>
      <c r="D17" s="11">
        <f>100/B17*C17</f>
        <v>13.418464722339326</v>
      </c>
      <c r="E17" s="12"/>
    </row>
    <row r="18" spans="1:5" ht="22.5" customHeight="1">
      <c r="A18" s="19" t="s">
        <v>16</v>
      </c>
      <c r="B18" s="33">
        <v>0</v>
      </c>
      <c r="C18" s="33">
        <v>21.82</v>
      </c>
      <c r="D18" s="11" t="s">
        <v>30</v>
      </c>
      <c r="E18" s="12"/>
    </row>
    <row r="19" spans="1:5" s="13" customFormat="1" ht="29.25" customHeight="1">
      <c r="A19" s="32" t="s">
        <v>17</v>
      </c>
      <c r="B19" s="24">
        <v>1166515.47</v>
      </c>
      <c r="C19" s="24">
        <v>157263.86</v>
      </c>
      <c r="D19" s="9">
        <f>100/B19*C19</f>
        <v>13.48150659330733</v>
      </c>
      <c r="E19" s="12"/>
    </row>
    <row r="20" spans="1:5" ht="9.75" customHeight="1">
      <c r="A20" s="14"/>
      <c r="B20" s="15"/>
      <c r="C20" s="16"/>
      <c r="D20" s="11"/>
      <c r="E20" s="12"/>
    </row>
    <row r="21" spans="1:5" s="18" customFormat="1" ht="34.5" customHeight="1">
      <c r="A21" s="6" t="s">
        <v>18</v>
      </c>
      <c r="B21" s="30">
        <f>SUM(B22:B31)</f>
        <v>2131631.15</v>
      </c>
      <c r="C21" s="31">
        <f>SUM(C22:C31)</f>
        <v>277858.95</v>
      </c>
      <c r="D21" s="17">
        <f aca="true" t="shared" si="1" ref="D21:D31">100/B21*C21</f>
        <v>13.035038918435774</v>
      </c>
      <c r="E21" s="12"/>
    </row>
    <row r="22" spans="1:5" ht="15">
      <c r="A22" s="19" t="s">
        <v>44</v>
      </c>
      <c r="B22" s="26">
        <v>170017.9</v>
      </c>
      <c r="C22" s="26">
        <v>22358.78</v>
      </c>
      <c r="D22" s="11">
        <f t="shared" si="1"/>
        <v>13.150838823441532</v>
      </c>
      <c r="E22" s="12"/>
    </row>
    <row r="23" spans="1:5" ht="15">
      <c r="A23" s="19" t="s">
        <v>20</v>
      </c>
      <c r="B23" s="26">
        <v>14963.7</v>
      </c>
      <c r="C23" s="26">
        <v>2510.32</v>
      </c>
      <c r="D23" s="11">
        <f t="shared" si="1"/>
        <v>16.776064743345565</v>
      </c>
      <c r="E23" s="12"/>
    </row>
    <row r="24" spans="1:5" ht="15">
      <c r="A24" s="19" t="s">
        <v>45</v>
      </c>
      <c r="B24" s="26">
        <v>222494.9</v>
      </c>
      <c r="C24" s="26">
        <v>5.91</v>
      </c>
      <c r="D24" s="11">
        <f t="shared" si="1"/>
        <v>0.0026562406598982717</v>
      </c>
      <c r="E24" s="12"/>
    </row>
    <row r="25" spans="1:5" ht="15">
      <c r="A25" s="19" t="s">
        <v>22</v>
      </c>
      <c r="B25" s="36">
        <v>208535.62</v>
      </c>
      <c r="C25" s="26">
        <v>21475.82</v>
      </c>
      <c r="D25" s="11">
        <f t="shared" si="1"/>
        <v>10.298394106484063</v>
      </c>
      <c r="E25" s="12"/>
    </row>
    <row r="26" spans="1:5" ht="15">
      <c r="A26" s="19" t="s">
        <v>23</v>
      </c>
      <c r="B26" s="36">
        <v>1109096.34</v>
      </c>
      <c r="C26" s="26">
        <v>174502.02</v>
      </c>
      <c r="D26" s="11">
        <f t="shared" si="1"/>
        <v>15.733711644923467</v>
      </c>
      <c r="E26" s="12"/>
    </row>
    <row r="27" spans="1:5" ht="15">
      <c r="A27" s="19" t="s">
        <v>24</v>
      </c>
      <c r="B27" s="36">
        <v>139011.65</v>
      </c>
      <c r="C27" s="26">
        <v>25140.46</v>
      </c>
      <c r="D27" s="11">
        <f t="shared" si="1"/>
        <v>18.085146101064193</v>
      </c>
      <c r="E27" s="12"/>
    </row>
    <row r="28" spans="1:5" ht="15">
      <c r="A28" s="19" t="s">
        <v>25</v>
      </c>
      <c r="B28" s="26">
        <v>176788.84</v>
      </c>
      <c r="C28" s="26">
        <v>27591.06</v>
      </c>
      <c r="D28" s="11">
        <f t="shared" si="1"/>
        <v>15.606788301795524</v>
      </c>
      <c r="E28" s="12"/>
    </row>
    <row r="29" spans="1:5" ht="15.75" customHeight="1">
      <c r="A29" s="19" t="s">
        <v>26</v>
      </c>
      <c r="B29" s="26">
        <v>50309.6</v>
      </c>
      <c r="C29" s="26">
        <v>742</v>
      </c>
      <c r="D29" s="11">
        <f t="shared" si="1"/>
        <v>1.4748676196988248</v>
      </c>
      <c r="E29" s="12"/>
    </row>
    <row r="30" spans="1:5" ht="15">
      <c r="A30" s="19" t="s">
        <v>27</v>
      </c>
      <c r="B30" s="26">
        <v>8579</v>
      </c>
      <c r="C30" s="26">
        <v>1418.2</v>
      </c>
      <c r="D30" s="11">
        <f t="shared" si="1"/>
        <v>16.531064226599838</v>
      </c>
      <c r="E30" s="12"/>
    </row>
    <row r="31" spans="1:5" ht="15.75" customHeight="1">
      <c r="A31" s="19" t="s">
        <v>28</v>
      </c>
      <c r="B31" s="26">
        <v>31833.6</v>
      </c>
      <c r="C31" s="26">
        <v>2114.38</v>
      </c>
      <c r="D31" s="11">
        <f t="shared" si="1"/>
        <v>6.641975774024931</v>
      </c>
      <c r="E31" s="12"/>
    </row>
    <row r="32" spans="1:4" s="18" customFormat="1" ht="34.5" customHeight="1">
      <c r="A32" s="6" t="s">
        <v>29</v>
      </c>
      <c r="B32" s="30">
        <f>B5-B21</f>
        <v>-262872.8799999999</v>
      </c>
      <c r="C32" s="31">
        <f>C5-C21</f>
        <v>2307.570000000007</v>
      </c>
      <c r="D32" s="17"/>
    </row>
    <row r="33" spans="1:4" ht="12.75">
      <c r="A33" s="27"/>
      <c r="B33" s="28"/>
      <c r="C33" s="28"/>
      <c r="D33" s="28"/>
    </row>
    <row r="34" spans="1:4" ht="68.25" customHeight="1">
      <c r="A34" s="46" t="s">
        <v>46</v>
      </c>
      <c r="B34" s="46"/>
      <c r="C34" s="46"/>
      <c r="D34" s="46"/>
    </row>
    <row r="35" spans="1:4" ht="36" customHeight="1">
      <c r="A35" s="55" t="s">
        <v>47</v>
      </c>
      <c r="B35" s="55"/>
      <c r="C35" s="55"/>
      <c r="D35" s="55"/>
    </row>
  </sheetData>
  <sheetProtection/>
  <mergeCells count="6">
    <mergeCell ref="A1:D1"/>
    <mergeCell ref="A2:D2"/>
    <mergeCell ref="A3:A4"/>
    <mergeCell ref="B3:B4"/>
    <mergeCell ref="A34:D34"/>
    <mergeCell ref="A35:D35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96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="110" zoomScaleNormal="110" zoomScalePageLayoutView="0" workbookViewId="0" topLeftCell="A28">
      <selection activeCell="K6" sqref="K6"/>
    </sheetView>
  </sheetViews>
  <sheetFormatPr defaultColWidth="9.00390625" defaultRowHeight="12.75"/>
  <cols>
    <col min="1" max="1" width="44.50390625" style="20" customWidth="1"/>
    <col min="2" max="2" width="16.75390625" style="21" customWidth="1"/>
    <col min="3" max="3" width="15.50390625" style="21" customWidth="1"/>
    <col min="4" max="4" width="11.375" style="21" customWidth="1"/>
    <col min="5" max="5" width="11.625" style="0" customWidth="1"/>
    <col min="6" max="6" width="12.375" style="0" bestFit="1" customWidth="1"/>
  </cols>
  <sheetData>
    <row r="1" spans="1:4" ht="18" customHeight="1">
      <c r="A1" s="49" t="s">
        <v>0</v>
      </c>
      <c r="B1" s="49"/>
      <c r="C1" s="49"/>
      <c r="D1" s="49"/>
    </row>
    <row r="2" spans="1:4" ht="29.25" customHeight="1">
      <c r="A2" s="50" t="s">
        <v>48</v>
      </c>
      <c r="B2" s="50"/>
      <c r="C2" s="50"/>
      <c r="D2" s="50"/>
    </row>
    <row r="3" spans="1:4" s="3" customFormat="1" ht="19.5" customHeight="1">
      <c r="A3" s="58"/>
      <c r="B3" s="59" t="s">
        <v>33</v>
      </c>
      <c r="C3" s="37" t="s">
        <v>1</v>
      </c>
      <c r="D3" s="37" t="s">
        <v>2</v>
      </c>
    </row>
    <row r="4" spans="1:4" s="3" customFormat="1" ht="30" customHeight="1">
      <c r="A4" s="58"/>
      <c r="B4" s="59"/>
      <c r="C4" s="38" t="s">
        <v>49</v>
      </c>
      <c r="D4" s="39" t="s">
        <v>3</v>
      </c>
    </row>
    <row r="5" spans="1:4" s="8" customFormat="1" ht="30" customHeight="1">
      <c r="A5" s="22" t="s">
        <v>4</v>
      </c>
      <c r="B5" s="30">
        <f>B6+B19</f>
        <v>1870078.0646600001</v>
      </c>
      <c r="C5" s="30">
        <f>C6+C19</f>
        <v>432824.75045</v>
      </c>
      <c r="D5" s="17">
        <f aca="true" t="shared" si="0" ref="D5:D11">100/B5*C5</f>
        <v>23.144742384254002</v>
      </c>
    </row>
    <row r="6" spans="1:4" s="8" customFormat="1" ht="34.5" customHeight="1">
      <c r="A6" s="32" t="s">
        <v>5</v>
      </c>
      <c r="B6" s="24">
        <f>SUM(B7:B18)</f>
        <v>702263.9</v>
      </c>
      <c r="C6" s="24">
        <f>SUM(C7:C18)</f>
        <v>176609.87055</v>
      </c>
      <c r="D6" s="10">
        <f t="shared" si="0"/>
        <v>25.14864718946823</v>
      </c>
    </row>
    <row r="7" spans="1:5" ht="21" customHeight="1">
      <c r="A7" s="19" t="s">
        <v>39</v>
      </c>
      <c r="B7" s="33">
        <f>437500000/1000</f>
        <v>437500</v>
      </c>
      <c r="C7" s="33">
        <f>117045143.62/1000</f>
        <v>117045.14362</v>
      </c>
      <c r="D7" s="11">
        <f t="shared" si="0"/>
        <v>26.753175684571428</v>
      </c>
      <c r="E7" s="12"/>
    </row>
    <row r="8" spans="1:5" ht="35.25" customHeight="1">
      <c r="A8" s="19" t="s">
        <v>7</v>
      </c>
      <c r="B8" s="33">
        <f>6186500/1000</f>
        <v>6186.5</v>
      </c>
      <c r="C8" s="33">
        <f>1451244.89/1000</f>
        <v>1451.24489</v>
      </c>
      <c r="D8" s="11">
        <f t="shared" si="0"/>
        <v>23.458254101672996</v>
      </c>
      <c r="E8" s="12"/>
    </row>
    <row r="9" spans="1:5" ht="21" customHeight="1">
      <c r="A9" s="19" t="s">
        <v>8</v>
      </c>
      <c r="B9" s="33">
        <f>81225000/1000</f>
        <v>81225</v>
      </c>
      <c r="C9" s="33">
        <f>22736086.83/1000</f>
        <v>22736.086829999997</v>
      </c>
      <c r="D9" s="11">
        <f t="shared" si="0"/>
        <v>27.99148886426592</v>
      </c>
      <c r="E9" s="12"/>
    </row>
    <row r="10" spans="1:5" ht="21" customHeight="1">
      <c r="A10" s="19" t="s">
        <v>9</v>
      </c>
      <c r="B10" s="33">
        <f>67000000/1000</f>
        <v>67000</v>
      </c>
      <c r="C10" s="33">
        <f>6457882.54/1000</f>
        <v>6457.88254</v>
      </c>
      <c r="D10" s="11">
        <f t="shared" si="0"/>
        <v>9.638630656716417</v>
      </c>
      <c r="E10" s="12"/>
    </row>
    <row r="11" spans="1:5" ht="30" customHeight="1">
      <c r="A11" s="19" t="s">
        <v>10</v>
      </c>
      <c r="B11" s="33">
        <f>14342100/1000</f>
        <v>14342.1</v>
      </c>
      <c r="C11" s="33">
        <f>3848516.36/1000</f>
        <v>3848.51636</v>
      </c>
      <c r="D11" s="11">
        <f t="shared" si="0"/>
        <v>26.8337018986062</v>
      </c>
      <c r="E11" s="12"/>
    </row>
    <row r="12" spans="1:5" ht="47.25" customHeight="1" hidden="1">
      <c r="A12" s="19" t="s">
        <v>40</v>
      </c>
      <c r="B12" s="33"/>
      <c r="C12" s="33">
        <f>0.48/1000</f>
        <v>0.00047999999999999996</v>
      </c>
      <c r="D12" s="11"/>
      <c r="E12" s="12"/>
    </row>
    <row r="13" spans="1:5" ht="46.5" customHeight="1">
      <c r="A13" s="19" t="s">
        <v>41</v>
      </c>
      <c r="B13" s="33">
        <f>55241900/1000</f>
        <v>55241.9</v>
      </c>
      <c r="C13" s="33">
        <f>9445972.1/1000</f>
        <v>9445.972099999999</v>
      </c>
      <c r="D13" s="11">
        <f>100/B13*C13</f>
        <v>17.099288945528663</v>
      </c>
      <c r="E13" s="12"/>
    </row>
    <row r="14" spans="1:5" ht="33" customHeight="1">
      <c r="A14" s="19" t="s">
        <v>12</v>
      </c>
      <c r="B14" s="33">
        <f>4358800/1000</f>
        <v>4358.8</v>
      </c>
      <c r="C14" s="33">
        <f>2133802.38/1000</f>
        <v>2133.80238</v>
      </c>
      <c r="D14" s="11">
        <f>100/B15*C14</f>
        <v>22.237068478589368</v>
      </c>
      <c r="E14" s="12"/>
    </row>
    <row r="15" spans="1:5" ht="37.5" customHeight="1">
      <c r="A15" s="19" t="s">
        <v>42</v>
      </c>
      <c r="B15" s="35">
        <f>9595700/1000</f>
        <v>9595.7</v>
      </c>
      <c r="C15" s="33">
        <f>1658466.72/1000</f>
        <v>1658.46672</v>
      </c>
      <c r="D15" s="11">
        <f>100/B16*C15</f>
        <v>12.046332059793425</v>
      </c>
      <c r="E15" s="12"/>
    </row>
    <row r="16" spans="1:5" ht="36" customHeight="1">
      <c r="A16" s="19" t="s">
        <v>14</v>
      </c>
      <c r="B16" s="33">
        <f>13767400/1000</f>
        <v>13767.4</v>
      </c>
      <c r="C16" s="33">
        <f>8750626.09/1000</f>
        <v>8750.62609</v>
      </c>
      <c r="D16" s="11">
        <f>100/B16*C16</f>
        <v>63.56048411464764</v>
      </c>
      <c r="E16" s="12"/>
    </row>
    <row r="17" spans="1:5" ht="27" customHeight="1">
      <c r="A17" s="19" t="s">
        <v>15</v>
      </c>
      <c r="B17" s="33">
        <f>13046500/1000</f>
        <v>13046.5</v>
      </c>
      <c r="C17" s="33">
        <f>2956430.77/1000</f>
        <v>2956.43077</v>
      </c>
      <c r="D17" s="11">
        <f>100/B17*C17</f>
        <v>22.660719503315065</v>
      </c>
      <c r="E17" s="12"/>
    </row>
    <row r="18" spans="1:5" ht="22.5" customHeight="1">
      <c r="A18" s="19" t="s">
        <v>16</v>
      </c>
      <c r="B18" s="33"/>
      <c r="C18" s="33">
        <f>125697.77/1000</f>
        <v>125.69777</v>
      </c>
      <c r="D18" s="11" t="s">
        <v>30</v>
      </c>
      <c r="E18" s="12"/>
    </row>
    <row r="19" spans="1:5" s="8" customFormat="1" ht="29.25" customHeight="1">
      <c r="A19" s="32" t="s">
        <v>17</v>
      </c>
      <c r="B19" s="24">
        <f>1167814164.66/1000</f>
        <v>1167814.16466</v>
      </c>
      <c r="C19" s="24">
        <f>256214879.9/1000</f>
        <v>256214.8799</v>
      </c>
      <c r="D19" s="9">
        <f>100/B19*C19</f>
        <v>21.939696199403006</v>
      </c>
      <c r="E19" s="40"/>
    </row>
    <row r="20" spans="1:5" ht="9.75" customHeight="1">
      <c r="A20" s="41"/>
      <c r="B20" s="15"/>
      <c r="C20" s="16"/>
      <c r="D20" s="11"/>
      <c r="E20" s="12"/>
    </row>
    <row r="21" spans="1:5" s="18" customFormat="1" ht="34.5" customHeight="1">
      <c r="A21" s="6" t="s">
        <v>18</v>
      </c>
      <c r="B21" s="30">
        <f>SUM(B22:B31)</f>
        <v>2132958.9462300004</v>
      </c>
      <c r="C21" s="31">
        <f>SUM(C22:C31)</f>
        <v>445486.46229999996</v>
      </c>
      <c r="D21" s="17">
        <f aca="true" t="shared" si="1" ref="D21:D31">100/B21*C21</f>
        <v>20.885843259543094</v>
      </c>
      <c r="E21" s="42"/>
    </row>
    <row r="22" spans="1:5" ht="24.75" customHeight="1">
      <c r="A22" s="19" t="s">
        <v>44</v>
      </c>
      <c r="B22" s="26">
        <f>170017900/1000</f>
        <v>170017.9</v>
      </c>
      <c r="C22" s="26">
        <f>33063104.56/1000</f>
        <v>33063.10456</v>
      </c>
      <c r="D22" s="11">
        <f t="shared" si="1"/>
        <v>19.4468373977093</v>
      </c>
      <c r="E22" s="12"/>
    </row>
    <row r="23" spans="1:5" ht="24.75" customHeight="1">
      <c r="A23" s="19" t="s">
        <v>20</v>
      </c>
      <c r="B23" s="26">
        <f>15257200/1000</f>
        <v>15257.2</v>
      </c>
      <c r="C23" s="26">
        <f>3713582.46/1000</f>
        <v>3713.58246</v>
      </c>
      <c r="D23" s="11">
        <f t="shared" si="1"/>
        <v>24.339868783262983</v>
      </c>
      <c r="E23" s="12"/>
    </row>
    <row r="24" spans="1:5" ht="24.75" customHeight="1">
      <c r="A24" s="19" t="s">
        <v>45</v>
      </c>
      <c r="B24" s="26">
        <f>204788900/1000</f>
        <v>204788.9</v>
      </c>
      <c r="C24" s="26">
        <f>42884.76/1000</f>
        <v>42.88476</v>
      </c>
      <c r="D24" s="11">
        <f t="shared" si="1"/>
        <v>0.020940959202378644</v>
      </c>
      <c r="E24" s="12"/>
    </row>
    <row r="25" spans="1:5" ht="24.75" customHeight="1">
      <c r="A25" s="19" t="s">
        <v>22</v>
      </c>
      <c r="B25" s="36">
        <f>212086021.13/1000</f>
        <v>212086.02113</v>
      </c>
      <c r="C25" s="26">
        <f>42183308.51/1000</f>
        <v>42183.308509999995</v>
      </c>
      <c r="D25" s="11">
        <f t="shared" si="1"/>
        <v>19.889716580680894</v>
      </c>
      <c r="E25" s="12"/>
    </row>
    <row r="26" spans="1:5" ht="24.75" customHeight="1">
      <c r="A26" s="19" t="s">
        <v>23</v>
      </c>
      <c r="B26" s="36">
        <f>1121632535/1000</f>
        <v>1121632.535</v>
      </c>
      <c r="C26" s="26">
        <f>281118693.5/1000</f>
        <v>281118.6935</v>
      </c>
      <c r="D26" s="11">
        <f t="shared" si="1"/>
        <v>25.06335049384066</v>
      </c>
      <c r="E26" s="12"/>
    </row>
    <row r="27" spans="1:5" ht="24.75" customHeight="1">
      <c r="A27" s="19" t="s">
        <v>24</v>
      </c>
      <c r="B27" s="36">
        <f>140463851.76/1000</f>
        <v>140463.85176</v>
      </c>
      <c r="C27" s="26">
        <f>36495790.3/1000</f>
        <v>36495.7903</v>
      </c>
      <c r="D27" s="11">
        <f t="shared" si="1"/>
        <v>25.982336268520964</v>
      </c>
      <c r="E27" s="12"/>
    </row>
    <row r="28" spans="1:5" ht="24.75" customHeight="1">
      <c r="A28" s="19" t="s">
        <v>25</v>
      </c>
      <c r="B28" s="26">
        <f>176838838.34/1000</f>
        <v>176838.83834000002</v>
      </c>
      <c r="C28" s="26">
        <f>42380800.95/1000</f>
        <v>42380.800950000004</v>
      </c>
      <c r="D28" s="11">
        <f t="shared" si="1"/>
        <v>23.965776606446802</v>
      </c>
      <c r="E28" s="12"/>
    </row>
    <row r="29" spans="1:5" ht="24.75" customHeight="1">
      <c r="A29" s="19" t="s">
        <v>26</v>
      </c>
      <c r="B29" s="26">
        <f>51109600/1000</f>
        <v>51109.6</v>
      </c>
      <c r="C29" s="26">
        <f>1153000/1000</f>
        <v>1153</v>
      </c>
      <c r="D29" s="11">
        <f t="shared" si="1"/>
        <v>2.255936262463412</v>
      </c>
      <c r="E29" s="12"/>
    </row>
    <row r="30" spans="1:5" ht="24.75" customHeight="1">
      <c r="A30" s="19" t="s">
        <v>27</v>
      </c>
      <c r="B30" s="26">
        <f>8930500/1000</f>
        <v>8930.5</v>
      </c>
      <c r="C30" s="26">
        <f>2227300/1000</f>
        <v>2227.3</v>
      </c>
      <c r="D30" s="11">
        <f t="shared" si="1"/>
        <v>24.94037287945804</v>
      </c>
      <c r="E30" s="12"/>
    </row>
    <row r="31" spans="1:5" ht="24.75" customHeight="1">
      <c r="A31" s="19" t="s">
        <v>28</v>
      </c>
      <c r="B31" s="26">
        <f>31833600/1000</f>
        <v>31833.6</v>
      </c>
      <c r="C31" s="26">
        <f>3107997.26/1000</f>
        <v>3107.9972599999996</v>
      </c>
      <c r="D31" s="11">
        <f t="shared" si="1"/>
        <v>9.763260391535987</v>
      </c>
      <c r="E31" s="12"/>
    </row>
    <row r="32" spans="1:4" s="18" customFormat="1" ht="34.5" customHeight="1">
      <c r="A32" s="6" t="s">
        <v>29</v>
      </c>
      <c r="B32" s="30">
        <f>B5-B21</f>
        <v>-262880.8815700002</v>
      </c>
      <c r="C32" s="31">
        <f>C5-C21</f>
        <v>-12661.711849999963</v>
      </c>
      <c r="D32" s="17"/>
    </row>
    <row r="33" spans="1:4" ht="15">
      <c r="A33" s="43"/>
      <c r="B33" s="44"/>
      <c r="C33" s="44"/>
      <c r="D33" s="44"/>
    </row>
    <row r="34" spans="1:4" ht="68.25" customHeight="1">
      <c r="A34" s="46" t="s">
        <v>50</v>
      </c>
      <c r="B34" s="46"/>
      <c r="C34" s="46"/>
      <c r="D34" s="46"/>
    </row>
    <row r="35" spans="1:4" ht="36" customHeight="1">
      <c r="A35" s="55" t="s">
        <v>47</v>
      </c>
      <c r="B35" s="55"/>
      <c r="C35" s="55"/>
      <c r="D35" s="55"/>
    </row>
  </sheetData>
  <sheetProtection/>
  <mergeCells count="6">
    <mergeCell ref="A1:D1"/>
    <mergeCell ref="A2:D2"/>
    <mergeCell ref="A3:A4"/>
    <mergeCell ref="B3:B4"/>
    <mergeCell ref="A34:D34"/>
    <mergeCell ref="A35:D35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="110" zoomScaleNormal="110" zoomScalePageLayoutView="0" workbookViewId="0" topLeftCell="A1">
      <selection activeCell="B43" sqref="B43"/>
    </sheetView>
  </sheetViews>
  <sheetFormatPr defaultColWidth="9.00390625" defaultRowHeight="12.75"/>
  <cols>
    <col min="1" max="1" width="44.50390625" style="20" customWidth="1"/>
    <col min="2" max="2" width="16.75390625" style="21" customWidth="1"/>
    <col min="3" max="3" width="15.50390625" style="21" customWidth="1"/>
    <col min="4" max="4" width="11.375" style="21" customWidth="1"/>
    <col min="5" max="5" width="11.625" style="0" customWidth="1"/>
    <col min="6" max="6" width="12.375" style="0" bestFit="1" customWidth="1"/>
  </cols>
  <sheetData>
    <row r="1" spans="1:4" ht="18" customHeight="1">
      <c r="A1" s="49" t="s">
        <v>0</v>
      </c>
      <c r="B1" s="49"/>
      <c r="C1" s="49"/>
      <c r="D1" s="49"/>
    </row>
    <row r="2" spans="1:4" ht="29.25" customHeight="1">
      <c r="A2" s="50" t="s">
        <v>51</v>
      </c>
      <c r="B2" s="50"/>
      <c r="C2" s="50"/>
      <c r="D2" s="50"/>
    </row>
    <row r="3" spans="1:4" s="3" customFormat="1" ht="19.5" customHeight="1">
      <c r="A3" s="58"/>
      <c r="B3" s="59" t="s">
        <v>33</v>
      </c>
      <c r="C3" s="37" t="s">
        <v>1</v>
      </c>
      <c r="D3" s="37" t="s">
        <v>2</v>
      </c>
    </row>
    <row r="4" spans="1:4" s="3" customFormat="1" ht="30" customHeight="1">
      <c r="A4" s="58"/>
      <c r="B4" s="59"/>
      <c r="C4" s="38" t="s">
        <v>52</v>
      </c>
      <c r="D4" s="39" t="s">
        <v>3</v>
      </c>
    </row>
    <row r="5" spans="1:4" s="8" customFormat="1" ht="30" customHeight="1">
      <c r="A5" s="22" t="s">
        <v>4</v>
      </c>
      <c r="B5" s="30">
        <v>2038247.84903</v>
      </c>
      <c r="C5" s="30">
        <v>619898.00775</v>
      </c>
      <c r="D5" s="17">
        <v>30.41327913310488</v>
      </c>
    </row>
    <row r="6" spans="1:4" s="8" customFormat="1" ht="34.5" customHeight="1">
      <c r="A6" s="32" t="s">
        <v>5</v>
      </c>
      <c r="B6" s="24">
        <v>704193.3</v>
      </c>
      <c r="C6" s="24">
        <v>260502.54086000004</v>
      </c>
      <c r="D6" s="10">
        <v>36.99304450354754</v>
      </c>
    </row>
    <row r="7" spans="1:5" ht="21" customHeight="1">
      <c r="A7" s="19" t="s">
        <v>39</v>
      </c>
      <c r="B7" s="33">
        <v>437500</v>
      </c>
      <c r="C7" s="33">
        <v>162679.83883000002</v>
      </c>
      <c r="D7" s="11">
        <v>37.18396316114286</v>
      </c>
      <c r="E7" s="12"/>
    </row>
    <row r="8" spans="1:5" ht="35.25" customHeight="1">
      <c r="A8" s="19" t="s">
        <v>7</v>
      </c>
      <c r="B8" s="33">
        <v>6186.5</v>
      </c>
      <c r="C8" s="33">
        <v>1962.4393799999998</v>
      </c>
      <c r="D8" s="11">
        <v>31.7213186777661</v>
      </c>
      <c r="E8" s="12"/>
    </row>
    <row r="9" spans="1:5" ht="21" customHeight="1">
      <c r="A9" s="19" t="s">
        <v>8</v>
      </c>
      <c r="B9" s="33">
        <v>81225</v>
      </c>
      <c r="C9" s="33">
        <v>41587.15071</v>
      </c>
      <c r="D9" s="11">
        <v>51.199939316712836</v>
      </c>
      <c r="E9" s="12"/>
    </row>
    <row r="10" spans="1:5" ht="21" customHeight="1">
      <c r="A10" s="19" t="s">
        <v>9</v>
      </c>
      <c r="B10" s="33">
        <v>67000</v>
      </c>
      <c r="C10" s="33">
        <v>13714.86703</v>
      </c>
      <c r="D10" s="11">
        <v>20.469950791044777</v>
      </c>
      <c r="E10" s="12"/>
    </row>
    <row r="11" spans="1:5" ht="19.5" customHeight="1">
      <c r="A11" s="19" t="s">
        <v>10</v>
      </c>
      <c r="B11" s="33">
        <v>14342.1</v>
      </c>
      <c r="C11" s="33">
        <v>5308.855030000001</v>
      </c>
      <c r="D11" s="11">
        <v>37.01588351775543</v>
      </c>
      <c r="E11" s="12"/>
    </row>
    <row r="12" spans="1:5" ht="47.25" customHeight="1">
      <c r="A12" s="19" t="s">
        <v>40</v>
      </c>
      <c r="B12" s="33"/>
      <c r="C12" s="33">
        <v>0.24322</v>
      </c>
      <c r="D12" s="11"/>
      <c r="E12" s="12"/>
    </row>
    <row r="13" spans="1:5" ht="46.5" customHeight="1">
      <c r="A13" s="19" t="s">
        <v>41</v>
      </c>
      <c r="B13" s="33">
        <v>56169.9</v>
      </c>
      <c r="C13" s="33">
        <v>15568.130570000001</v>
      </c>
      <c r="D13" s="11">
        <v>27.71614435845533</v>
      </c>
      <c r="E13" s="12"/>
    </row>
    <row r="14" spans="1:5" ht="33" customHeight="1">
      <c r="A14" s="19" t="s">
        <v>12</v>
      </c>
      <c r="B14" s="33">
        <v>4358.8</v>
      </c>
      <c r="C14" s="33">
        <v>2807.7671800000003</v>
      </c>
      <c r="D14" s="11">
        <v>29.256412666326288</v>
      </c>
      <c r="E14" s="12"/>
    </row>
    <row r="15" spans="1:5" ht="37.5" customHeight="1">
      <c r="A15" s="19" t="s">
        <v>42</v>
      </c>
      <c r="B15" s="35">
        <v>9597.1</v>
      </c>
      <c r="C15" s="33">
        <v>2315.78554</v>
      </c>
      <c r="D15" s="11">
        <v>15.681741809661823</v>
      </c>
      <c r="E15" s="12"/>
    </row>
    <row r="16" spans="1:5" ht="36" customHeight="1">
      <c r="A16" s="19" t="s">
        <v>14</v>
      </c>
      <c r="B16" s="33">
        <v>14767.4</v>
      </c>
      <c r="C16" s="33">
        <v>10121.089820000001</v>
      </c>
      <c r="D16" s="11">
        <v>68.53670801901487</v>
      </c>
      <c r="E16" s="12"/>
    </row>
    <row r="17" spans="1:5" ht="21" customHeight="1">
      <c r="A17" s="19" t="s">
        <v>15</v>
      </c>
      <c r="B17" s="33">
        <v>13046.5</v>
      </c>
      <c r="C17" s="33">
        <v>4218.20875</v>
      </c>
      <c r="D17" s="11">
        <v>32.332110144483195</v>
      </c>
      <c r="E17" s="12"/>
    </row>
    <row r="18" spans="1:5" ht="22.5" customHeight="1">
      <c r="A18" s="19" t="s">
        <v>16</v>
      </c>
      <c r="B18" s="33"/>
      <c r="C18" s="33">
        <v>218.16479999999999</v>
      </c>
      <c r="D18" s="11" t="s">
        <v>30</v>
      </c>
      <c r="E18" s="12"/>
    </row>
    <row r="19" spans="1:5" s="8" customFormat="1" ht="24" customHeight="1">
      <c r="A19" s="32" t="s">
        <v>17</v>
      </c>
      <c r="B19" s="24">
        <v>1334054.5490299999</v>
      </c>
      <c r="C19" s="24">
        <v>359395.46689</v>
      </c>
      <c r="D19" s="9">
        <v>26.940087806103495</v>
      </c>
      <c r="E19" s="40"/>
    </row>
    <row r="20" spans="1:5" ht="9.75" customHeight="1">
      <c r="A20" s="41"/>
      <c r="B20" s="15"/>
      <c r="C20" s="16"/>
      <c r="D20" s="11"/>
      <c r="E20" s="12"/>
    </row>
    <row r="21" spans="1:5" s="18" customFormat="1" ht="34.5" customHeight="1">
      <c r="A21" s="6" t="s">
        <v>18</v>
      </c>
      <c r="B21" s="30">
        <v>2305063.5306</v>
      </c>
      <c r="C21" s="31">
        <v>626049.7899300002</v>
      </c>
      <c r="D21" s="17">
        <v>27.15976291408513</v>
      </c>
      <c r="E21" s="42"/>
    </row>
    <row r="22" spans="1:5" ht="22.5" customHeight="1">
      <c r="A22" s="19" t="s">
        <v>44</v>
      </c>
      <c r="B22" s="26">
        <v>170463.8</v>
      </c>
      <c r="C22" s="26">
        <v>48499.077170000004</v>
      </c>
      <c r="D22" s="11">
        <v>28.45124722668391</v>
      </c>
      <c r="E22" s="12"/>
    </row>
    <row r="23" spans="1:5" ht="22.5" customHeight="1">
      <c r="A23" s="19" t="s">
        <v>20</v>
      </c>
      <c r="B23" s="26">
        <v>15379.9</v>
      </c>
      <c r="C23" s="26">
        <v>4841.30453</v>
      </c>
      <c r="D23" s="11">
        <v>31.47812749107602</v>
      </c>
      <c r="E23" s="12"/>
    </row>
    <row r="24" spans="1:5" ht="22.5" customHeight="1">
      <c r="A24" s="19" t="s">
        <v>45</v>
      </c>
      <c r="B24" s="26">
        <v>284117.6</v>
      </c>
      <c r="C24" s="26">
        <v>21563.284760000002</v>
      </c>
      <c r="D24" s="11">
        <v>7.589563180880032</v>
      </c>
      <c r="E24" s="12"/>
    </row>
    <row r="25" spans="1:5" ht="22.5" customHeight="1">
      <c r="A25" s="19" t="s">
        <v>22</v>
      </c>
      <c r="B25" s="36">
        <v>137994.22113</v>
      </c>
      <c r="C25" s="26">
        <v>41134.69323</v>
      </c>
      <c r="D25" s="11">
        <v>29.80899699506134</v>
      </c>
      <c r="E25" s="12"/>
    </row>
    <row r="26" spans="1:5" ht="22.5" customHeight="1">
      <c r="A26" s="19" t="s">
        <v>23</v>
      </c>
      <c r="B26" s="36">
        <v>1284907.25611</v>
      </c>
      <c r="C26" s="26">
        <v>396637.75236000004</v>
      </c>
      <c r="D26" s="11">
        <v>30.868979101324662</v>
      </c>
      <c r="E26" s="12"/>
    </row>
    <row r="27" spans="1:5" ht="22.5" customHeight="1">
      <c r="A27" s="19" t="s">
        <v>24</v>
      </c>
      <c r="B27" s="36">
        <v>140517.95176</v>
      </c>
      <c r="C27" s="26">
        <v>48543.370299999995</v>
      </c>
      <c r="D27" s="11">
        <v>34.54602753028343</v>
      </c>
      <c r="E27" s="12"/>
    </row>
    <row r="28" spans="1:5" ht="22.5" customHeight="1">
      <c r="A28" s="19" t="s">
        <v>25</v>
      </c>
      <c r="B28" s="26">
        <v>179309.1016</v>
      </c>
      <c r="C28" s="26">
        <v>56739.59504</v>
      </c>
      <c r="D28" s="11">
        <v>31.643455091629324</v>
      </c>
      <c r="E28" s="12"/>
    </row>
    <row r="29" spans="1:5" ht="22.5" customHeight="1">
      <c r="A29" s="19" t="s">
        <v>26</v>
      </c>
      <c r="B29" s="26">
        <v>51609.6</v>
      </c>
      <c r="C29" s="26">
        <v>1562.3</v>
      </c>
      <c r="D29" s="11">
        <v>3.0271499875992065</v>
      </c>
      <c r="E29" s="12"/>
    </row>
    <row r="30" spans="1:5" ht="22.5" customHeight="1">
      <c r="A30" s="19" t="s">
        <v>27</v>
      </c>
      <c r="B30" s="26">
        <v>8930.5</v>
      </c>
      <c r="C30" s="26">
        <v>3025.4</v>
      </c>
      <c r="D30" s="11">
        <v>33.877162532892896</v>
      </c>
      <c r="E30" s="12"/>
    </row>
    <row r="31" spans="1:5" ht="22.5" customHeight="1">
      <c r="A31" s="19" t="s">
        <v>28</v>
      </c>
      <c r="B31" s="26">
        <v>31833.6</v>
      </c>
      <c r="C31" s="26">
        <v>3503.01254</v>
      </c>
      <c r="D31" s="11">
        <v>11.004135693104143</v>
      </c>
      <c r="E31" s="12"/>
    </row>
    <row r="32" spans="1:4" s="18" customFormat="1" ht="34.5" customHeight="1">
      <c r="A32" s="6" t="s">
        <v>29</v>
      </c>
      <c r="B32" s="30">
        <v>-266815.68157000025</v>
      </c>
      <c r="C32" s="31">
        <v>-6151.782180000213</v>
      </c>
      <c r="D32" s="17"/>
    </row>
    <row r="33" spans="1:4" ht="8.25" customHeight="1">
      <c r="A33" s="43"/>
      <c r="B33" s="44"/>
      <c r="C33" s="44"/>
      <c r="D33" s="44"/>
    </row>
    <row r="34" spans="1:4" ht="68.25" customHeight="1">
      <c r="A34" s="46" t="s">
        <v>53</v>
      </c>
      <c r="B34" s="46"/>
      <c r="C34" s="46"/>
      <c r="D34" s="46"/>
    </row>
    <row r="35" spans="1:4" ht="36" customHeight="1">
      <c r="A35" s="55" t="s">
        <v>47</v>
      </c>
      <c r="B35" s="55"/>
      <c r="C35" s="55"/>
      <c r="D35" s="55"/>
    </row>
  </sheetData>
  <sheetProtection/>
  <mergeCells count="6">
    <mergeCell ref="A1:D1"/>
    <mergeCell ref="A2:D2"/>
    <mergeCell ref="A3:A4"/>
    <mergeCell ref="B3:B4"/>
    <mergeCell ref="A34:D34"/>
    <mergeCell ref="A35:D35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="110" zoomScaleNormal="110" zoomScalePageLayoutView="0" workbookViewId="0" topLeftCell="A13">
      <selection activeCell="B3" sqref="B3:B4"/>
    </sheetView>
  </sheetViews>
  <sheetFormatPr defaultColWidth="9.00390625" defaultRowHeight="12.75"/>
  <cols>
    <col min="1" max="1" width="44.50390625" style="20" customWidth="1"/>
    <col min="2" max="2" width="16.75390625" style="21" customWidth="1"/>
    <col min="3" max="3" width="15.50390625" style="21" customWidth="1"/>
    <col min="4" max="4" width="11.375" style="21" customWidth="1"/>
    <col min="5" max="5" width="11.625" style="0" customWidth="1"/>
  </cols>
  <sheetData>
    <row r="1" spans="1:4" ht="18" customHeight="1">
      <c r="A1" s="49" t="s">
        <v>0</v>
      </c>
      <c r="B1" s="49"/>
      <c r="C1" s="49"/>
      <c r="D1" s="49"/>
    </row>
    <row r="2" spans="1:4" ht="29.25" customHeight="1">
      <c r="A2" s="50" t="s">
        <v>54</v>
      </c>
      <c r="B2" s="50"/>
      <c r="C2" s="50"/>
      <c r="D2" s="50"/>
    </row>
    <row r="3" spans="1:4" s="3" customFormat="1" ht="19.5" customHeight="1">
      <c r="A3" s="58"/>
      <c r="B3" s="59" t="s">
        <v>33</v>
      </c>
      <c r="C3" s="37" t="s">
        <v>1</v>
      </c>
      <c r="D3" s="37" t="s">
        <v>2</v>
      </c>
    </row>
    <row r="4" spans="1:4" s="3" customFormat="1" ht="30" customHeight="1">
      <c r="A4" s="58"/>
      <c r="B4" s="59"/>
      <c r="C4" s="38" t="s">
        <v>55</v>
      </c>
      <c r="D4" s="39" t="s">
        <v>3</v>
      </c>
    </row>
    <row r="5" spans="1:4" s="8" customFormat="1" ht="30" customHeight="1">
      <c r="A5" s="22" t="s">
        <v>4</v>
      </c>
      <c r="B5" s="30">
        <v>2042217.24187</v>
      </c>
      <c r="C5" s="30">
        <v>835541.46504</v>
      </c>
      <c r="D5" s="17">
        <v>40.91344681209912</v>
      </c>
    </row>
    <row r="6" spans="1:4" s="8" customFormat="1" ht="34.5" customHeight="1">
      <c r="A6" s="32" t="s">
        <v>5</v>
      </c>
      <c r="B6" s="24">
        <v>704193.4</v>
      </c>
      <c r="C6" s="24">
        <v>309478.13106000004</v>
      </c>
      <c r="D6" s="10">
        <v>43.947888614122206</v>
      </c>
    </row>
    <row r="7" spans="1:5" ht="21" customHeight="1">
      <c r="A7" s="19" t="s">
        <v>39</v>
      </c>
      <c r="B7" s="33">
        <v>437500</v>
      </c>
      <c r="C7" s="33">
        <v>196032.97724</v>
      </c>
      <c r="D7" s="11">
        <v>44.80753765485714</v>
      </c>
      <c r="E7" s="12"/>
    </row>
    <row r="8" spans="1:5" ht="35.25" customHeight="1">
      <c r="A8" s="19" t="s">
        <v>7</v>
      </c>
      <c r="B8" s="33">
        <v>6186.5</v>
      </c>
      <c r="C8" s="33">
        <v>2492.33884</v>
      </c>
      <c r="D8" s="11">
        <v>40.286734664188145</v>
      </c>
      <c r="E8" s="12"/>
    </row>
    <row r="9" spans="1:5" ht="21" customHeight="1">
      <c r="A9" s="19" t="s">
        <v>8</v>
      </c>
      <c r="B9" s="33">
        <v>81225</v>
      </c>
      <c r="C9" s="33">
        <v>43847.26617</v>
      </c>
      <c r="D9" s="11">
        <v>53.982476048014775</v>
      </c>
      <c r="E9" s="12"/>
    </row>
    <row r="10" spans="1:5" ht="21" customHeight="1">
      <c r="A10" s="19" t="s">
        <v>9</v>
      </c>
      <c r="B10" s="33">
        <v>67000</v>
      </c>
      <c r="C10" s="33">
        <v>17810.53572</v>
      </c>
      <c r="D10" s="11">
        <v>26.582889134328358</v>
      </c>
      <c r="E10" s="12"/>
    </row>
    <row r="11" spans="1:5" ht="19.5" customHeight="1">
      <c r="A11" s="19" t="s">
        <v>10</v>
      </c>
      <c r="B11" s="33">
        <v>14342.1</v>
      </c>
      <c r="C11" s="33">
        <v>6394.22887</v>
      </c>
      <c r="D11" s="11">
        <v>44.58363050041486</v>
      </c>
      <c r="E11" s="12"/>
    </row>
    <row r="12" spans="1:5" ht="47.25" customHeight="1">
      <c r="A12" s="19" t="s">
        <v>40</v>
      </c>
      <c r="B12" s="33"/>
      <c r="C12" s="33">
        <v>0.24322</v>
      </c>
      <c r="D12" s="11"/>
      <c r="E12" s="12"/>
    </row>
    <row r="13" spans="1:5" ht="46.5" customHeight="1">
      <c r="A13" s="19" t="s">
        <v>41</v>
      </c>
      <c r="B13" s="33">
        <v>56169.9</v>
      </c>
      <c r="C13" s="33">
        <v>19339.775309999997</v>
      </c>
      <c r="D13" s="11">
        <v>34.43085230701852</v>
      </c>
      <c r="E13" s="12"/>
    </row>
    <row r="14" spans="1:5" ht="33" customHeight="1">
      <c r="A14" s="19" t="s">
        <v>12</v>
      </c>
      <c r="B14" s="33">
        <v>4358.8</v>
      </c>
      <c r="C14" s="33">
        <v>2871.66628</v>
      </c>
      <c r="D14" s="11">
        <v>65.88203817564467</v>
      </c>
      <c r="E14" s="12"/>
    </row>
    <row r="15" spans="1:5" ht="37.5" customHeight="1">
      <c r="A15" s="19" t="s">
        <v>42</v>
      </c>
      <c r="B15" s="35">
        <v>9597.2</v>
      </c>
      <c r="C15" s="33">
        <v>3213.7933</v>
      </c>
      <c r="D15" s="11">
        <v>33.48678051931813</v>
      </c>
      <c r="E15" s="12"/>
    </row>
    <row r="16" spans="1:5" ht="36" customHeight="1">
      <c r="A16" s="19" t="s">
        <v>14</v>
      </c>
      <c r="B16" s="33">
        <v>14767.4</v>
      </c>
      <c r="C16" s="33">
        <v>11426.39573</v>
      </c>
      <c r="D16" s="11">
        <v>77.37581246529518</v>
      </c>
      <c r="E16" s="12"/>
    </row>
    <row r="17" spans="1:5" ht="21" customHeight="1">
      <c r="A17" s="19" t="s">
        <v>15</v>
      </c>
      <c r="B17" s="33">
        <v>13046.5</v>
      </c>
      <c r="C17" s="33">
        <v>5804.2666500000005</v>
      </c>
      <c r="D17" s="11">
        <v>44.48907101521481</v>
      </c>
      <c r="E17" s="12"/>
    </row>
    <row r="18" spans="1:5" ht="22.5" customHeight="1">
      <c r="A18" s="19" t="s">
        <v>16</v>
      </c>
      <c r="B18" s="33"/>
      <c r="C18" s="33">
        <v>244.64373</v>
      </c>
      <c r="D18" s="11" t="s">
        <v>30</v>
      </c>
      <c r="E18" s="12"/>
    </row>
    <row r="19" spans="1:5" s="8" customFormat="1" ht="24" customHeight="1">
      <c r="A19" s="32" t="s">
        <v>17</v>
      </c>
      <c r="B19" s="24">
        <v>1338023.84187</v>
      </c>
      <c r="C19" s="24">
        <v>526063.33398</v>
      </c>
      <c r="D19" s="9">
        <v>39.31643947725047</v>
      </c>
      <c r="E19" s="40"/>
    </row>
    <row r="20" spans="1:5" ht="9.75" customHeight="1">
      <c r="A20" s="41"/>
      <c r="B20" s="15"/>
      <c r="C20" s="16"/>
      <c r="D20" s="11"/>
      <c r="E20" s="12"/>
    </row>
    <row r="21" spans="1:5" s="18" customFormat="1" ht="34.5" customHeight="1">
      <c r="A21" s="6" t="s">
        <v>18</v>
      </c>
      <c r="B21" s="30">
        <v>2308932.9234400005</v>
      </c>
      <c r="C21" s="31">
        <v>860661.5871100002</v>
      </c>
      <c r="D21" s="17">
        <v>37.275296236312045</v>
      </c>
      <c r="E21" s="42"/>
    </row>
    <row r="22" spans="1:5" ht="22.5" customHeight="1">
      <c r="A22" s="19" t="s">
        <v>44</v>
      </c>
      <c r="B22" s="26">
        <v>170710.8</v>
      </c>
      <c r="C22" s="26">
        <v>61851.9318</v>
      </c>
      <c r="D22" s="11">
        <v>36.23199692110868</v>
      </c>
      <c r="E22" s="12"/>
    </row>
    <row r="23" spans="1:5" ht="22.5" customHeight="1">
      <c r="A23" s="19" t="s">
        <v>20</v>
      </c>
      <c r="B23" s="26">
        <v>15379.9</v>
      </c>
      <c r="C23" s="26">
        <v>6015.68116</v>
      </c>
      <c r="D23" s="11">
        <v>39.11391595524029</v>
      </c>
      <c r="E23" s="12"/>
    </row>
    <row r="24" spans="1:5" ht="22.5" customHeight="1">
      <c r="A24" s="19" t="s">
        <v>45</v>
      </c>
      <c r="B24" s="26">
        <v>284117.6</v>
      </c>
      <c r="C24" s="26">
        <v>30457.68975</v>
      </c>
      <c r="D24" s="11">
        <v>10.720099617200766</v>
      </c>
      <c r="E24" s="12"/>
    </row>
    <row r="25" spans="1:5" ht="22.5" customHeight="1">
      <c r="A25" s="19" t="s">
        <v>22</v>
      </c>
      <c r="B25" s="36">
        <v>137994.22113</v>
      </c>
      <c r="C25" s="26">
        <v>48755.76478</v>
      </c>
      <c r="D25" s="11">
        <v>35.3317438808316</v>
      </c>
      <c r="E25" s="12"/>
    </row>
    <row r="26" spans="1:5" ht="22.5" customHeight="1">
      <c r="A26" s="19" t="s">
        <v>23</v>
      </c>
      <c r="B26" s="36">
        <v>1288203.39895</v>
      </c>
      <c r="C26" s="26">
        <v>564608.38616</v>
      </c>
      <c r="D26" s="11">
        <v>43.82913339773873</v>
      </c>
      <c r="E26" s="12"/>
    </row>
    <row r="27" spans="1:5" ht="22.5" customHeight="1">
      <c r="A27" s="19" t="s">
        <v>24</v>
      </c>
      <c r="B27" s="36">
        <v>140844.20176</v>
      </c>
      <c r="C27" s="26">
        <v>66635.70836</v>
      </c>
      <c r="D27" s="11">
        <v>47.311644730358125</v>
      </c>
      <c r="E27" s="12"/>
    </row>
    <row r="28" spans="1:5" ht="22.5" customHeight="1">
      <c r="A28" s="19" t="s">
        <v>25</v>
      </c>
      <c r="B28" s="26">
        <v>179309.1016</v>
      </c>
      <c r="C28" s="26">
        <v>72216.67119</v>
      </c>
      <c r="D28" s="11">
        <v>40.27496125160442</v>
      </c>
      <c r="E28" s="12"/>
    </row>
    <row r="29" spans="1:5" ht="22.5" customHeight="1">
      <c r="A29" s="19" t="s">
        <v>26</v>
      </c>
      <c r="B29" s="26">
        <v>51609.6</v>
      </c>
      <c r="C29" s="26">
        <v>2598.3</v>
      </c>
      <c r="D29" s="11">
        <v>5.034528459821429</v>
      </c>
      <c r="E29" s="12"/>
    </row>
    <row r="30" spans="1:5" ht="22.5" customHeight="1">
      <c r="A30" s="19" t="s">
        <v>27</v>
      </c>
      <c r="B30" s="26">
        <v>8930.5</v>
      </c>
      <c r="C30" s="26">
        <v>3754.9</v>
      </c>
      <c r="D30" s="11">
        <v>42.04579810760875</v>
      </c>
      <c r="E30" s="12"/>
    </row>
    <row r="31" spans="1:5" ht="22.5" customHeight="1">
      <c r="A31" s="19" t="s">
        <v>28</v>
      </c>
      <c r="B31" s="26">
        <v>31833.6</v>
      </c>
      <c r="C31" s="26">
        <v>3766.55391</v>
      </c>
      <c r="D31" s="11">
        <v>11.832007407267794</v>
      </c>
      <c r="E31" s="12"/>
    </row>
    <row r="32" spans="1:4" s="18" customFormat="1" ht="34.5" customHeight="1">
      <c r="A32" s="6" t="s">
        <v>29</v>
      </c>
      <c r="B32" s="30">
        <v>-266715.6815700005</v>
      </c>
      <c r="C32" s="31">
        <v>-25120.122070000158</v>
      </c>
      <c r="D32" s="17"/>
    </row>
    <row r="33" spans="1:4" ht="8.25" customHeight="1">
      <c r="A33" s="43"/>
      <c r="B33" s="44"/>
      <c r="C33" s="44"/>
      <c r="D33" s="44"/>
    </row>
    <row r="34" spans="1:4" ht="68.25" customHeight="1">
      <c r="A34" s="46" t="s">
        <v>56</v>
      </c>
      <c r="B34" s="46"/>
      <c r="C34" s="46"/>
      <c r="D34" s="46"/>
    </row>
    <row r="35" spans="1:4" ht="36" customHeight="1">
      <c r="A35" s="55" t="s">
        <v>47</v>
      </c>
      <c r="B35" s="55"/>
      <c r="C35" s="55"/>
      <c r="D35" s="55"/>
    </row>
  </sheetData>
  <sheetProtection/>
  <mergeCells count="6">
    <mergeCell ref="A1:D1"/>
    <mergeCell ref="A2:D2"/>
    <mergeCell ref="A3:A4"/>
    <mergeCell ref="B3:B4"/>
    <mergeCell ref="A34:D34"/>
    <mergeCell ref="A35:D35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44.50390625" style="20" customWidth="1"/>
    <col min="2" max="2" width="16.75390625" style="21" customWidth="1"/>
    <col min="3" max="3" width="15.50390625" style="21" customWidth="1"/>
    <col min="4" max="4" width="11.375" style="21" customWidth="1"/>
    <col min="5" max="5" width="11.625" style="0" customWidth="1"/>
  </cols>
  <sheetData>
    <row r="1" spans="1:4" ht="18" customHeight="1">
      <c r="A1" s="49" t="s">
        <v>0</v>
      </c>
      <c r="B1" s="49"/>
      <c r="C1" s="49"/>
      <c r="D1" s="49"/>
    </row>
    <row r="2" spans="1:4" ht="29.25" customHeight="1">
      <c r="A2" s="50" t="s">
        <v>57</v>
      </c>
      <c r="B2" s="50"/>
      <c r="C2" s="50"/>
      <c r="D2" s="50"/>
    </row>
    <row r="3" spans="1:4" s="3" customFormat="1" ht="19.5" customHeight="1">
      <c r="A3" s="58"/>
      <c r="B3" s="59" t="s">
        <v>33</v>
      </c>
      <c r="C3" s="37" t="s">
        <v>1</v>
      </c>
      <c r="D3" s="37" t="s">
        <v>2</v>
      </c>
    </row>
    <row r="4" spans="1:4" s="3" customFormat="1" ht="30" customHeight="1">
      <c r="A4" s="58"/>
      <c r="B4" s="59"/>
      <c r="C4" s="38" t="s">
        <v>58</v>
      </c>
      <c r="D4" s="39" t="s">
        <v>3</v>
      </c>
    </row>
    <row r="5" spans="1:4" s="8" customFormat="1" ht="30" customHeight="1">
      <c r="A5" s="22" t="s">
        <v>4</v>
      </c>
      <c r="B5" s="30">
        <v>2047987.44187</v>
      </c>
      <c r="C5" s="30">
        <v>1071399.55703</v>
      </c>
      <c r="D5" s="17">
        <f>100/B5*C5</f>
        <v>52.31475228440435</v>
      </c>
    </row>
    <row r="6" spans="1:4" s="8" customFormat="1" ht="34.5" customHeight="1">
      <c r="A6" s="32" t="s">
        <v>5</v>
      </c>
      <c r="B6" s="24">
        <v>709963.6000000001</v>
      </c>
      <c r="C6" s="24">
        <v>382741.11461999995</v>
      </c>
      <c r="D6" s="10">
        <f aca="true" t="shared" si="0" ref="D6:D11">100/B6*C6</f>
        <v>53.909963076980276</v>
      </c>
    </row>
    <row r="7" spans="1:5" ht="21" customHeight="1">
      <c r="A7" s="19" t="s">
        <v>39</v>
      </c>
      <c r="B7" s="33">
        <v>437500</v>
      </c>
      <c r="C7" s="33">
        <v>250936.502</v>
      </c>
      <c r="D7" s="11">
        <f t="shared" si="0"/>
        <v>57.35691474285714</v>
      </c>
      <c r="E7" s="12"/>
    </row>
    <row r="8" spans="1:5" ht="35.25" customHeight="1">
      <c r="A8" s="19" t="s">
        <v>7</v>
      </c>
      <c r="B8" s="33">
        <v>6186.5</v>
      </c>
      <c r="C8" s="33">
        <v>3004.9292400000004</v>
      </c>
      <c r="D8" s="11">
        <f t="shared" si="0"/>
        <v>48.572363048573514</v>
      </c>
      <c r="E8" s="12"/>
    </row>
    <row r="9" spans="1:5" ht="21" customHeight="1">
      <c r="A9" s="19" t="s">
        <v>8</v>
      </c>
      <c r="B9" s="33">
        <v>81225</v>
      </c>
      <c r="C9" s="33">
        <v>45180.977869999995</v>
      </c>
      <c r="D9" s="11">
        <f t="shared" si="0"/>
        <v>55.62447260080024</v>
      </c>
      <c r="E9" s="12"/>
    </row>
    <row r="10" spans="1:5" ht="21" customHeight="1">
      <c r="A10" s="19" t="s">
        <v>9</v>
      </c>
      <c r="B10" s="33">
        <v>67013.3</v>
      </c>
      <c r="C10" s="33">
        <v>19757.4123</v>
      </c>
      <c r="D10" s="11">
        <f t="shared" si="0"/>
        <v>29.482822514336707</v>
      </c>
      <c r="E10" s="12"/>
    </row>
    <row r="11" spans="1:5" ht="19.5" customHeight="1">
      <c r="A11" s="19" t="s">
        <v>10</v>
      </c>
      <c r="B11" s="33">
        <v>14342.1</v>
      </c>
      <c r="C11" s="33">
        <v>7717.86429</v>
      </c>
      <c r="D11" s="11">
        <f t="shared" si="0"/>
        <v>53.81265149455101</v>
      </c>
      <c r="E11" s="12"/>
    </row>
    <row r="12" spans="1:5" ht="47.25" customHeight="1">
      <c r="A12" s="19" t="s">
        <v>40</v>
      </c>
      <c r="B12" s="33"/>
      <c r="C12" s="33">
        <v>0.24322</v>
      </c>
      <c r="D12" s="11"/>
      <c r="E12" s="12"/>
    </row>
    <row r="13" spans="1:5" ht="46.5" customHeight="1">
      <c r="A13" s="19" t="s">
        <v>41</v>
      </c>
      <c r="B13" s="33">
        <v>60319.8</v>
      </c>
      <c r="C13" s="33">
        <v>23021.13988</v>
      </c>
      <c r="D13" s="11">
        <f>100/B13*C13</f>
        <v>38.16514623722227</v>
      </c>
      <c r="E13" s="12"/>
    </row>
    <row r="14" spans="1:5" ht="33" customHeight="1">
      <c r="A14" s="19" t="s">
        <v>12</v>
      </c>
      <c r="B14" s="33">
        <v>4358.8</v>
      </c>
      <c r="C14" s="33">
        <v>2882.99383</v>
      </c>
      <c r="D14" s="11">
        <f>100/B14*C14</f>
        <v>66.14191589428282</v>
      </c>
      <c r="E14" s="12"/>
    </row>
    <row r="15" spans="1:5" ht="37.5" customHeight="1">
      <c r="A15" s="19" t="s">
        <v>42</v>
      </c>
      <c r="B15" s="35">
        <v>9597.2</v>
      </c>
      <c r="C15" s="33">
        <v>3598.78306</v>
      </c>
      <c r="D15" s="11">
        <f>100/B15*C15</f>
        <v>37.49826053432251</v>
      </c>
      <c r="E15" s="12"/>
    </row>
    <row r="16" spans="1:5" ht="36" customHeight="1">
      <c r="A16" s="19" t="s">
        <v>14</v>
      </c>
      <c r="B16" s="33">
        <v>16374.4</v>
      </c>
      <c r="C16" s="33">
        <v>19651.36538</v>
      </c>
      <c r="D16" s="11">
        <f>100/B16*C16</f>
        <v>120.01273561168654</v>
      </c>
      <c r="E16" s="12"/>
    </row>
    <row r="17" spans="1:5" ht="21" customHeight="1">
      <c r="A17" s="19" t="s">
        <v>15</v>
      </c>
      <c r="B17" s="33">
        <v>13046.5</v>
      </c>
      <c r="C17" s="33">
        <v>6964.734820000001</v>
      </c>
      <c r="D17" s="11">
        <f>100/B17*C17</f>
        <v>53.38393300885296</v>
      </c>
      <c r="E17" s="12"/>
    </row>
    <row r="18" spans="1:5" ht="22.5" customHeight="1">
      <c r="A18" s="19" t="s">
        <v>16</v>
      </c>
      <c r="B18" s="33"/>
      <c r="C18" s="33">
        <v>24.16873</v>
      </c>
      <c r="D18" s="11" t="s">
        <v>30</v>
      </c>
      <c r="E18" s="12"/>
    </row>
    <row r="19" spans="1:5" s="8" customFormat="1" ht="24" customHeight="1">
      <c r="A19" s="32" t="s">
        <v>17</v>
      </c>
      <c r="B19" s="24">
        <v>1338023.84187</v>
      </c>
      <c r="C19" s="24">
        <v>688658.44241</v>
      </c>
      <c r="D19" s="9">
        <f>100/B19*C19</f>
        <v>51.46832372191085</v>
      </c>
      <c r="E19" s="40"/>
    </row>
    <row r="20" spans="1:5" ht="9.75" customHeight="1">
      <c r="A20" s="41"/>
      <c r="B20" s="15"/>
      <c r="C20" s="16"/>
      <c r="D20" s="11"/>
      <c r="E20" s="12"/>
    </row>
    <row r="21" spans="1:5" s="18" customFormat="1" ht="34.5" customHeight="1">
      <c r="A21" s="6" t="s">
        <v>18</v>
      </c>
      <c r="B21" s="30">
        <v>2322060.7234400003</v>
      </c>
      <c r="C21" s="31">
        <v>1105983.28069</v>
      </c>
      <c r="D21" s="17">
        <f>100/B21*C21</f>
        <v>47.62938667045489</v>
      </c>
      <c r="E21" s="42"/>
    </row>
    <row r="22" spans="1:5" ht="22.5" customHeight="1">
      <c r="A22" s="19" t="s">
        <v>44</v>
      </c>
      <c r="B22" s="26">
        <v>171890.47976</v>
      </c>
      <c r="C22" s="26">
        <v>77658.29561</v>
      </c>
      <c r="D22" s="11">
        <f aca="true" t="shared" si="1" ref="D22:D31">100/B22*C22</f>
        <v>45.178939356286314</v>
      </c>
      <c r="E22" s="12"/>
    </row>
    <row r="23" spans="1:5" ht="22.5" customHeight="1">
      <c r="A23" s="19" t="s">
        <v>20</v>
      </c>
      <c r="B23" s="26">
        <v>15892.3</v>
      </c>
      <c r="C23" s="26">
        <v>7438.736089999999</v>
      </c>
      <c r="D23" s="11">
        <f t="shared" si="1"/>
        <v>46.80717133454566</v>
      </c>
      <c r="E23" s="12"/>
    </row>
    <row r="24" spans="1:5" ht="22.5" customHeight="1">
      <c r="A24" s="19" t="s">
        <v>45</v>
      </c>
      <c r="B24" s="26">
        <v>296656.1</v>
      </c>
      <c r="C24" s="26">
        <v>49546.36225</v>
      </c>
      <c r="D24" s="11">
        <f t="shared" si="1"/>
        <v>16.701615860924484</v>
      </c>
      <c r="E24" s="12"/>
    </row>
    <row r="25" spans="1:5" ht="22.5" customHeight="1">
      <c r="A25" s="19" t="s">
        <v>22</v>
      </c>
      <c r="B25" s="36">
        <v>131825.72113</v>
      </c>
      <c r="C25" s="26">
        <v>49229.28231</v>
      </c>
      <c r="D25" s="11">
        <f t="shared" si="1"/>
        <v>37.344216203037135</v>
      </c>
      <c r="E25" s="12"/>
    </row>
    <row r="26" spans="1:5" ht="22.5" customHeight="1">
      <c r="A26" s="19" t="s">
        <v>23</v>
      </c>
      <c r="B26" s="36">
        <v>1293169.11919</v>
      </c>
      <c r="C26" s="26">
        <v>745206.0048999999</v>
      </c>
      <c r="D26" s="11">
        <f t="shared" si="1"/>
        <v>57.62633779615564</v>
      </c>
      <c r="E26" s="12"/>
    </row>
    <row r="27" spans="1:5" ht="22.5" customHeight="1">
      <c r="A27" s="19" t="s">
        <v>24</v>
      </c>
      <c r="B27" s="36">
        <v>140944.20176</v>
      </c>
      <c r="C27" s="26">
        <v>80471.73761</v>
      </c>
      <c r="D27" s="11">
        <f t="shared" si="1"/>
        <v>57.09474856370991</v>
      </c>
      <c r="E27" s="12"/>
    </row>
    <row r="28" spans="1:5" ht="22.5" customHeight="1">
      <c r="A28" s="19" t="s">
        <v>25</v>
      </c>
      <c r="B28" s="26">
        <v>179309.1016</v>
      </c>
      <c r="C28" s="26">
        <v>85282.9386</v>
      </c>
      <c r="D28" s="11">
        <f t="shared" si="1"/>
        <v>47.56196860003675</v>
      </c>
      <c r="E28" s="12"/>
    </row>
    <row r="29" spans="1:5" ht="22.5" customHeight="1">
      <c r="A29" s="19" t="s">
        <v>26</v>
      </c>
      <c r="B29" s="26">
        <v>51609.6</v>
      </c>
      <c r="C29" s="26">
        <v>2694.3</v>
      </c>
      <c r="D29" s="11">
        <f t="shared" si="1"/>
        <v>5.220540364583334</v>
      </c>
      <c r="E29" s="12"/>
    </row>
    <row r="30" spans="1:5" ht="22.5" customHeight="1">
      <c r="A30" s="19" t="s">
        <v>27</v>
      </c>
      <c r="B30" s="26">
        <v>8930.5</v>
      </c>
      <c r="C30" s="26">
        <v>4619.4</v>
      </c>
      <c r="D30" s="11">
        <f t="shared" si="1"/>
        <v>51.726107160853246</v>
      </c>
      <c r="E30" s="12"/>
    </row>
    <row r="31" spans="1:5" ht="22.5" customHeight="1">
      <c r="A31" s="19" t="s">
        <v>28</v>
      </c>
      <c r="B31" s="26">
        <v>31833.6</v>
      </c>
      <c r="C31" s="26">
        <v>3836.22332</v>
      </c>
      <c r="D31" s="11">
        <f t="shared" si="1"/>
        <v>12.050862359268196</v>
      </c>
      <c r="E31" s="12"/>
    </row>
    <row r="32" spans="1:4" s="18" customFormat="1" ht="34.5" customHeight="1">
      <c r="A32" s="6" t="s">
        <v>29</v>
      </c>
      <c r="B32" s="30">
        <v>-274073.28157000034</v>
      </c>
      <c r="C32" s="31">
        <v>-34583.7236599999</v>
      </c>
      <c r="D32" s="17"/>
    </row>
    <row r="33" spans="1:4" ht="8.25" customHeight="1">
      <c r="A33" s="43"/>
      <c r="B33" s="44"/>
      <c r="C33" s="44"/>
      <c r="D33" s="44"/>
    </row>
    <row r="34" spans="1:4" ht="68.25" customHeight="1">
      <c r="A34" s="46" t="s">
        <v>59</v>
      </c>
      <c r="B34" s="46"/>
      <c r="C34" s="46"/>
      <c r="D34" s="46"/>
    </row>
    <row r="35" spans="1:4" ht="36" customHeight="1">
      <c r="A35" s="55" t="s">
        <v>47</v>
      </c>
      <c r="B35" s="55"/>
      <c r="C35" s="55"/>
      <c r="D35" s="55"/>
    </row>
  </sheetData>
  <sheetProtection/>
  <mergeCells count="6">
    <mergeCell ref="A1:D1"/>
    <mergeCell ref="A2:D2"/>
    <mergeCell ref="A3:A4"/>
    <mergeCell ref="B3:B4"/>
    <mergeCell ref="A34:D34"/>
    <mergeCell ref="A35:D35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="110" zoomScaleNormal="110" zoomScalePageLayoutView="0" workbookViewId="0" topLeftCell="A28">
      <selection activeCell="B30" sqref="B30"/>
    </sheetView>
  </sheetViews>
  <sheetFormatPr defaultColWidth="9.00390625" defaultRowHeight="12.75"/>
  <cols>
    <col min="1" max="1" width="44.50390625" style="20" customWidth="1"/>
    <col min="2" max="2" width="16.75390625" style="21" customWidth="1"/>
    <col min="3" max="3" width="15.50390625" style="21" customWidth="1"/>
    <col min="4" max="4" width="11.375" style="21" customWidth="1"/>
    <col min="5" max="5" width="11.625" style="0" customWidth="1"/>
  </cols>
  <sheetData>
    <row r="1" spans="1:4" ht="18" customHeight="1">
      <c r="A1" s="49" t="s">
        <v>0</v>
      </c>
      <c r="B1" s="49"/>
      <c r="C1" s="49"/>
      <c r="D1" s="49"/>
    </row>
    <row r="2" spans="1:4" ht="29.25" customHeight="1">
      <c r="A2" s="50" t="s">
        <v>60</v>
      </c>
      <c r="B2" s="50"/>
      <c r="C2" s="50"/>
      <c r="D2" s="50"/>
    </row>
    <row r="3" spans="1:4" s="3" customFormat="1" ht="19.5" customHeight="1">
      <c r="A3" s="58"/>
      <c r="B3" s="59" t="s">
        <v>33</v>
      </c>
      <c r="C3" s="37" t="s">
        <v>1</v>
      </c>
      <c r="D3" s="37" t="s">
        <v>2</v>
      </c>
    </row>
    <row r="4" spans="1:4" s="3" customFormat="1" ht="30" customHeight="1">
      <c r="A4" s="58"/>
      <c r="B4" s="59"/>
      <c r="C4" s="38" t="s">
        <v>61</v>
      </c>
      <c r="D4" s="39" t="s">
        <v>3</v>
      </c>
    </row>
    <row r="5" spans="1:4" s="8" customFormat="1" ht="30" customHeight="1">
      <c r="A5" s="22" t="s">
        <v>4</v>
      </c>
      <c r="B5" s="30">
        <v>2067815.43187</v>
      </c>
      <c r="C5" s="30">
        <v>1258852.93175</v>
      </c>
      <c r="D5" s="17">
        <f>100/B5*C5</f>
        <v>60.87839912344469</v>
      </c>
    </row>
    <row r="6" spans="1:4" s="8" customFormat="1" ht="34.5" customHeight="1">
      <c r="A6" s="32" t="s">
        <v>5</v>
      </c>
      <c r="B6" s="24">
        <v>709963.6000000001</v>
      </c>
      <c r="C6" s="24">
        <v>457782.9421299999</v>
      </c>
      <c r="D6" s="10">
        <f aca="true" t="shared" si="0" ref="D6:D11">100/B6*C6</f>
        <v>64.4797764462854</v>
      </c>
    </row>
    <row r="7" spans="1:5" ht="21" customHeight="1">
      <c r="A7" s="19" t="s">
        <v>39</v>
      </c>
      <c r="B7" s="33">
        <v>437500</v>
      </c>
      <c r="C7" s="33">
        <v>289819.04499</v>
      </c>
      <c r="D7" s="11">
        <f t="shared" si="0"/>
        <v>66.24435314057143</v>
      </c>
      <c r="E7" s="12"/>
    </row>
    <row r="8" spans="1:5" ht="35.25" customHeight="1">
      <c r="A8" s="19" t="s">
        <v>7</v>
      </c>
      <c r="B8" s="33">
        <v>6186.5</v>
      </c>
      <c r="C8" s="33">
        <v>3624.1616</v>
      </c>
      <c r="D8" s="11">
        <f t="shared" si="0"/>
        <v>58.58177644871898</v>
      </c>
      <c r="E8" s="12"/>
    </row>
    <row r="9" spans="1:5" ht="21" customHeight="1">
      <c r="A9" s="19" t="s">
        <v>8</v>
      </c>
      <c r="B9" s="33">
        <v>81225</v>
      </c>
      <c r="C9" s="33">
        <v>59121.1224</v>
      </c>
      <c r="D9" s="11">
        <f t="shared" si="0"/>
        <v>72.7868542936288</v>
      </c>
      <c r="E9" s="12"/>
    </row>
    <row r="10" spans="1:5" ht="21" customHeight="1">
      <c r="A10" s="19" t="s">
        <v>9</v>
      </c>
      <c r="B10" s="33">
        <v>67013.3</v>
      </c>
      <c r="C10" s="33">
        <v>26988.01988</v>
      </c>
      <c r="D10" s="11">
        <f t="shared" si="0"/>
        <v>40.27263226851983</v>
      </c>
      <c r="E10" s="12"/>
    </row>
    <row r="11" spans="1:5" ht="19.5" customHeight="1">
      <c r="A11" s="19" t="s">
        <v>10</v>
      </c>
      <c r="B11" s="33">
        <v>14342.1</v>
      </c>
      <c r="C11" s="33">
        <v>9106.29665</v>
      </c>
      <c r="D11" s="11">
        <f t="shared" si="0"/>
        <v>63.493467832465264</v>
      </c>
      <c r="E11" s="12"/>
    </row>
    <row r="12" spans="1:5" ht="47.25" customHeight="1">
      <c r="A12" s="19" t="s">
        <v>40</v>
      </c>
      <c r="B12" s="33"/>
      <c r="C12" s="33">
        <v>0.24322</v>
      </c>
      <c r="D12" s="11"/>
      <c r="E12" s="12"/>
    </row>
    <row r="13" spans="1:5" ht="46.5" customHeight="1">
      <c r="A13" s="19" t="s">
        <v>41</v>
      </c>
      <c r="B13" s="33">
        <v>60319.8</v>
      </c>
      <c r="C13" s="33">
        <v>29649.458489999997</v>
      </c>
      <c r="D13" s="11">
        <f>100/B13*C13</f>
        <v>49.15377453174579</v>
      </c>
      <c r="E13" s="12"/>
    </row>
    <row r="14" spans="1:5" ht="33" customHeight="1">
      <c r="A14" s="19" t="s">
        <v>12</v>
      </c>
      <c r="B14" s="33">
        <v>4358.8</v>
      </c>
      <c r="C14" s="33">
        <v>3656.22685</v>
      </c>
      <c r="D14" s="11">
        <f>100/B14*C14</f>
        <v>83.88150064237863</v>
      </c>
      <c r="E14" s="12"/>
    </row>
    <row r="15" spans="1:5" ht="37.5" customHeight="1">
      <c r="A15" s="19" t="s">
        <v>42</v>
      </c>
      <c r="B15" s="35">
        <v>9597.2</v>
      </c>
      <c r="C15" s="33">
        <v>3966.5962799999998</v>
      </c>
      <c r="D15" s="11">
        <f>100/B15*C15</f>
        <v>41.33076605676655</v>
      </c>
      <c r="E15" s="12"/>
    </row>
    <row r="16" spans="1:5" ht="36" customHeight="1">
      <c r="A16" s="19" t="s">
        <v>14</v>
      </c>
      <c r="B16" s="33">
        <v>16374.4</v>
      </c>
      <c r="C16" s="33">
        <v>23772.017760000002</v>
      </c>
      <c r="D16" s="11">
        <f>100/B16*C16</f>
        <v>145.17794703928087</v>
      </c>
      <c r="E16" s="12"/>
    </row>
    <row r="17" spans="1:5" ht="21" customHeight="1">
      <c r="A17" s="19" t="s">
        <v>15</v>
      </c>
      <c r="B17" s="33">
        <v>13046.5</v>
      </c>
      <c r="C17" s="33">
        <v>8111.9195199999995</v>
      </c>
      <c r="D17" s="11">
        <f>100/B17*C17</f>
        <v>62.17697865327865</v>
      </c>
      <c r="E17" s="12"/>
    </row>
    <row r="18" spans="1:5" ht="22.5" customHeight="1">
      <c r="A18" s="19" t="s">
        <v>16</v>
      </c>
      <c r="B18" s="33"/>
      <c r="C18" s="33">
        <v>-32.16551</v>
      </c>
      <c r="D18" s="11" t="s">
        <v>30</v>
      </c>
      <c r="E18" s="12"/>
    </row>
    <row r="19" spans="1:5" s="8" customFormat="1" ht="24" customHeight="1">
      <c r="A19" s="32" t="s">
        <v>17</v>
      </c>
      <c r="B19" s="24">
        <v>1357851.8318699999</v>
      </c>
      <c r="C19" s="24">
        <v>801069.98962</v>
      </c>
      <c r="D19" s="9">
        <f>100/B19*C19</f>
        <v>58.995390426125226</v>
      </c>
      <c r="E19" s="40"/>
    </row>
    <row r="20" spans="1:5" ht="9.75" customHeight="1">
      <c r="A20" s="41"/>
      <c r="B20" s="15"/>
      <c r="C20" s="16"/>
      <c r="D20" s="11"/>
      <c r="E20" s="12"/>
    </row>
    <row r="21" spans="1:5" s="18" customFormat="1" ht="34.5" customHeight="1">
      <c r="A21" s="6" t="s">
        <v>18</v>
      </c>
      <c r="B21" s="30">
        <v>2341888.71344</v>
      </c>
      <c r="C21" s="31">
        <v>1282950.12134</v>
      </c>
      <c r="D21" s="17">
        <f>100/B21*C21</f>
        <v>54.78271080846856</v>
      </c>
      <c r="E21" s="42"/>
    </row>
    <row r="22" spans="1:5" ht="22.5" customHeight="1">
      <c r="A22" s="19" t="s">
        <v>44</v>
      </c>
      <c r="B22" s="26">
        <v>172445.93009</v>
      </c>
      <c r="C22" s="26">
        <v>91754.36469</v>
      </c>
      <c r="D22" s="11">
        <f aca="true" t="shared" si="1" ref="D22:D31">100/B22*C22</f>
        <v>53.20761391243803</v>
      </c>
      <c r="E22" s="12"/>
    </row>
    <row r="23" spans="1:5" ht="22.5" customHeight="1">
      <c r="A23" s="19" t="s">
        <v>20</v>
      </c>
      <c r="B23" s="26">
        <v>15892.3</v>
      </c>
      <c r="C23" s="26">
        <v>8825.41259</v>
      </c>
      <c r="D23" s="11">
        <f t="shared" si="1"/>
        <v>55.532632721506644</v>
      </c>
      <c r="E23" s="12"/>
    </row>
    <row r="24" spans="1:5" ht="22.5" customHeight="1">
      <c r="A24" s="19" t="s">
        <v>45</v>
      </c>
      <c r="B24" s="26">
        <v>302157.19</v>
      </c>
      <c r="C24" s="26">
        <v>81169.57019</v>
      </c>
      <c r="D24" s="11">
        <f t="shared" si="1"/>
        <v>26.863358833195395</v>
      </c>
      <c r="E24" s="12"/>
    </row>
    <row r="25" spans="1:5" ht="22.5" customHeight="1">
      <c r="A25" s="19" t="s">
        <v>22</v>
      </c>
      <c r="B25" s="36">
        <v>131625.38845</v>
      </c>
      <c r="C25" s="26">
        <v>59037.12572</v>
      </c>
      <c r="D25" s="11">
        <f t="shared" si="1"/>
        <v>44.852384798413105</v>
      </c>
      <c r="E25" s="12"/>
    </row>
    <row r="26" spans="1:5" ht="22.5" customHeight="1">
      <c r="A26" s="19" t="s">
        <v>23</v>
      </c>
      <c r="B26" s="36">
        <v>1307094.99109</v>
      </c>
      <c r="C26" s="26">
        <v>844591.7873099999</v>
      </c>
      <c r="D26" s="11">
        <f t="shared" si="1"/>
        <v>64.61594551790657</v>
      </c>
      <c r="E26" s="12"/>
    </row>
    <row r="27" spans="1:5" ht="22.5" customHeight="1">
      <c r="A27" s="19" t="s">
        <v>24</v>
      </c>
      <c r="B27" s="36">
        <v>140990.11221000002</v>
      </c>
      <c r="C27" s="26">
        <v>93251.40761</v>
      </c>
      <c r="D27" s="11">
        <f t="shared" si="1"/>
        <v>66.14038825013854</v>
      </c>
      <c r="E27" s="12"/>
    </row>
    <row r="28" spans="1:5" ht="22.5" customHeight="1">
      <c r="A28" s="19" t="s">
        <v>25</v>
      </c>
      <c r="B28" s="26">
        <v>179309.1016</v>
      </c>
      <c r="C28" s="26">
        <v>92994.84809999999</v>
      </c>
      <c r="D28" s="11">
        <f t="shared" si="1"/>
        <v>51.862871025616684</v>
      </c>
      <c r="E28" s="12"/>
    </row>
    <row r="29" spans="1:5" ht="22.5" customHeight="1">
      <c r="A29" s="19" t="s">
        <v>26</v>
      </c>
      <c r="B29" s="26">
        <v>51609.6</v>
      </c>
      <c r="C29" s="26">
        <v>1894.3</v>
      </c>
      <c r="D29" s="11">
        <f t="shared" si="1"/>
        <v>3.670441158234127</v>
      </c>
      <c r="E29" s="12"/>
    </row>
    <row r="30" spans="1:5" ht="22.5" customHeight="1">
      <c r="A30" s="19" t="s">
        <v>27</v>
      </c>
      <c r="B30" s="26">
        <v>8930.5</v>
      </c>
      <c r="C30" s="26">
        <v>5489.9</v>
      </c>
      <c r="D30" s="11">
        <f t="shared" si="1"/>
        <v>61.473601702032354</v>
      </c>
      <c r="E30" s="12"/>
    </row>
    <row r="31" spans="1:5" ht="22.5" customHeight="1">
      <c r="A31" s="19" t="s">
        <v>28</v>
      </c>
      <c r="B31" s="26">
        <v>31833.6</v>
      </c>
      <c r="C31" s="26">
        <v>3941.40513</v>
      </c>
      <c r="D31" s="11">
        <f t="shared" si="1"/>
        <v>12.381273654252112</v>
      </c>
      <c r="E31" s="12"/>
    </row>
    <row r="32" spans="1:4" s="18" customFormat="1" ht="34.5" customHeight="1">
      <c r="A32" s="6" t="s">
        <v>29</v>
      </c>
      <c r="B32" s="30">
        <v>-274073.2815700001</v>
      </c>
      <c r="C32" s="31">
        <v>-24097.18959000008</v>
      </c>
      <c r="D32" s="17"/>
    </row>
    <row r="33" spans="1:4" ht="8.25" customHeight="1">
      <c r="A33" s="43"/>
      <c r="B33" s="44"/>
      <c r="C33" s="44"/>
      <c r="D33" s="44"/>
    </row>
    <row r="34" spans="1:4" ht="68.25" customHeight="1">
      <c r="A34" s="46" t="s">
        <v>62</v>
      </c>
      <c r="B34" s="46"/>
      <c r="C34" s="46"/>
      <c r="D34" s="46"/>
    </row>
    <row r="35" spans="1:4" ht="36" customHeight="1">
      <c r="A35" s="55" t="s">
        <v>47</v>
      </c>
      <c r="B35" s="55"/>
      <c r="C35" s="55"/>
      <c r="D35" s="55"/>
    </row>
  </sheetData>
  <sheetProtection/>
  <mergeCells count="6">
    <mergeCell ref="A1:D1"/>
    <mergeCell ref="A2:D2"/>
    <mergeCell ref="A3:A4"/>
    <mergeCell ref="B3:B4"/>
    <mergeCell ref="A34:D34"/>
    <mergeCell ref="A35:D35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="110" zoomScaleNormal="110" zoomScalePageLayoutView="0" workbookViewId="0" topLeftCell="A1">
      <selection activeCell="E8" sqref="E8"/>
    </sheetView>
  </sheetViews>
  <sheetFormatPr defaultColWidth="9.00390625" defaultRowHeight="12.75"/>
  <cols>
    <col min="1" max="1" width="44.50390625" style="20" customWidth="1"/>
    <col min="2" max="2" width="16.75390625" style="21" customWidth="1"/>
    <col min="3" max="3" width="15.50390625" style="21" customWidth="1"/>
    <col min="4" max="4" width="11.375" style="21" customWidth="1"/>
    <col min="5" max="5" width="11.625" style="0" customWidth="1"/>
  </cols>
  <sheetData>
    <row r="1" spans="1:4" ht="18" customHeight="1">
      <c r="A1" s="49" t="s">
        <v>0</v>
      </c>
      <c r="B1" s="49"/>
      <c r="C1" s="49"/>
      <c r="D1" s="49"/>
    </row>
    <row r="2" spans="1:4" ht="29.25" customHeight="1">
      <c r="A2" s="50" t="s">
        <v>63</v>
      </c>
      <c r="B2" s="50"/>
      <c r="C2" s="50"/>
      <c r="D2" s="50"/>
    </row>
    <row r="3" spans="1:4" s="3" customFormat="1" ht="19.5" customHeight="1">
      <c r="A3" s="58"/>
      <c r="B3" s="59" t="s">
        <v>33</v>
      </c>
      <c r="C3" s="37" t="s">
        <v>1</v>
      </c>
      <c r="D3" s="37" t="s">
        <v>2</v>
      </c>
    </row>
    <row r="4" spans="1:4" s="3" customFormat="1" ht="30" customHeight="1">
      <c r="A4" s="58"/>
      <c r="B4" s="59"/>
      <c r="C4" s="38" t="s">
        <v>64</v>
      </c>
      <c r="D4" s="39" t="s">
        <v>3</v>
      </c>
    </row>
    <row r="5" spans="1:4" s="8" customFormat="1" ht="30" customHeight="1">
      <c r="A5" s="22" t="s">
        <v>4</v>
      </c>
      <c r="B5" s="30">
        <v>2068381.06187</v>
      </c>
      <c r="C5" s="30">
        <v>1395151.8678300001</v>
      </c>
      <c r="D5" s="17">
        <f>100/B5*C5</f>
        <v>67.45139440450393</v>
      </c>
    </row>
    <row r="6" spans="1:4" s="8" customFormat="1" ht="34.5" customHeight="1">
      <c r="A6" s="32" t="s">
        <v>5</v>
      </c>
      <c r="B6" s="24">
        <v>709963.6000000001</v>
      </c>
      <c r="C6" s="24">
        <v>512575.63804000005</v>
      </c>
      <c r="D6" s="10">
        <f aca="true" t="shared" si="0" ref="D6:D11">100/B6*C6</f>
        <v>72.19745322717954</v>
      </c>
    </row>
    <row r="7" spans="1:5" ht="21" customHeight="1">
      <c r="A7" s="19" t="s">
        <v>39</v>
      </c>
      <c r="B7" s="33">
        <v>437500</v>
      </c>
      <c r="C7" s="33">
        <v>323627.28065</v>
      </c>
      <c r="D7" s="11">
        <f t="shared" si="0"/>
        <v>73.97194986285713</v>
      </c>
      <c r="E7" s="12"/>
    </row>
    <row r="8" spans="1:5" ht="35.25" customHeight="1">
      <c r="A8" s="19" t="s">
        <v>7</v>
      </c>
      <c r="B8" s="33">
        <v>6186.5</v>
      </c>
      <c r="C8" s="33">
        <v>4203.2269400000005</v>
      </c>
      <c r="D8" s="11">
        <f t="shared" si="0"/>
        <v>67.94192095692233</v>
      </c>
      <c r="E8" s="12"/>
    </row>
    <row r="9" spans="1:5" ht="21" customHeight="1">
      <c r="A9" s="19" t="s">
        <v>8</v>
      </c>
      <c r="B9" s="33">
        <v>81225</v>
      </c>
      <c r="C9" s="33">
        <v>60911.84227</v>
      </c>
      <c r="D9" s="11">
        <f t="shared" si="0"/>
        <v>74.99149556171129</v>
      </c>
      <c r="E9" s="12"/>
    </row>
    <row r="10" spans="1:5" ht="21" customHeight="1">
      <c r="A10" s="19" t="s">
        <v>9</v>
      </c>
      <c r="B10" s="33">
        <v>67013.3</v>
      </c>
      <c r="C10" s="33">
        <v>27953.66446</v>
      </c>
      <c r="D10" s="11">
        <f t="shared" si="0"/>
        <v>41.71360679148766</v>
      </c>
      <c r="E10" s="12"/>
    </row>
    <row r="11" spans="1:5" ht="19.5" customHeight="1">
      <c r="A11" s="19" t="s">
        <v>10</v>
      </c>
      <c r="B11" s="33">
        <v>14342.1</v>
      </c>
      <c r="C11" s="33">
        <v>10771.65727</v>
      </c>
      <c r="D11" s="11">
        <f t="shared" si="0"/>
        <v>75.1051608202425</v>
      </c>
      <c r="E11" s="12"/>
    </row>
    <row r="12" spans="1:5" ht="47.25" customHeight="1">
      <c r="A12" s="19" t="s">
        <v>40</v>
      </c>
      <c r="B12" s="33"/>
      <c r="C12" s="33">
        <v>0.24322</v>
      </c>
      <c r="D12" s="11"/>
      <c r="E12" s="12"/>
    </row>
    <row r="13" spans="1:5" ht="46.5" customHeight="1">
      <c r="A13" s="19" t="s">
        <v>41</v>
      </c>
      <c r="B13" s="33">
        <v>60319.8</v>
      </c>
      <c r="C13" s="33">
        <v>33915.2278</v>
      </c>
      <c r="D13" s="11">
        <f>100/B13*C13</f>
        <v>56.225696703238405</v>
      </c>
      <c r="E13" s="12"/>
    </row>
    <row r="14" spans="1:5" ht="33" customHeight="1">
      <c r="A14" s="19" t="s">
        <v>12</v>
      </c>
      <c r="B14" s="33">
        <v>4358.8</v>
      </c>
      <c r="C14" s="33">
        <v>3675.12777</v>
      </c>
      <c r="D14" s="11">
        <f>100/B14*C14</f>
        <v>84.31512732862255</v>
      </c>
      <c r="E14" s="12"/>
    </row>
    <row r="15" spans="1:5" ht="37.5" customHeight="1">
      <c r="A15" s="19" t="s">
        <v>42</v>
      </c>
      <c r="B15" s="35">
        <v>9597.2</v>
      </c>
      <c r="C15" s="33">
        <v>4283.03252</v>
      </c>
      <c r="D15" s="11">
        <f>100/B15*C15</f>
        <v>44.62793856541491</v>
      </c>
      <c r="E15" s="12"/>
    </row>
    <row r="16" spans="1:5" ht="36" customHeight="1">
      <c r="A16" s="19" t="s">
        <v>14</v>
      </c>
      <c r="B16" s="33">
        <v>16374.4</v>
      </c>
      <c r="C16" s="33">
        <v>33514.86409</v>
      </c>
      <c r="D16" s="11">
        <f>100/B16*C16</f>
        <v>204.6784254079539</v>
      </c>
      <c r="E16" s="12"/>
    </row>
    <row r="17" spans="1:5" ht="21" customHeight="1">
      <c r="A17" s="19" t="s">
        <v>15</v>
      </c>
      <c r="B17" s="33">
        <v>13046.5</v>
      </c>
      <c r="C17" s="33">
        <v>9734.096019999999</v>
      </c>
      <c r="D17" s="11">
        <f>100/B17*C17</f>
        <v>74.61078465488828</v>
      </c>
      <c r="E17" s="12"/>
    </row>
    <row r="18" spans="1:5" ht="22.5" customHeight="1">
      <c r="A18" s="19" t="s">
        <v>16</v>
      </c>
      <c r="B18" s="33"/>
      <c r="C18" s="33">
        <v>-14.62497</v>
      </c>
      <c r="D18" s="11"/>
      <c r="E18" s="12"/>
    </row>
    <row r="19" spans="1:5" s="8" customFormat="1" ht="24" customHeight="1">
      <c r="A19" s="32" t="s">
        <v>17</v>
      </c>
      <c r="B19" s="24">
        <v>1358417.46187</v>
      </c>
      <c r="C19" s="24">
        <v>882576.22979</v>
      </c>
      <c r="D19" s="9">
        <f>100/B19*C19</f>
        <v>64.97091318121338</v>
      </c>
      <c r="E19" s="40"/>
    </row>
    <row r="20" spans="1:5" ht="9.75" customHeight="1">
      <c r="A20" s="41"/>
      <c r="B20" s="15"/>
      <c r="C20" s="16"/>
      <c r="D20" s="11"/>
      <c r="E20" s="12"/>
    </row>
    <row r="21" spans="1:5" s="18" customFormat="1" ht="34.5" customHeight="1">
      <c r="A21" s="6" t="s">
        <v>18</v>
      </c>
      <c r="B21" s="30">
        <v>2342454.34344</v>
      </c>
      <c r="C21" s="31">
        <v>1410485.1471900002</v>
      </c>
      <c r="D21" s="17">
        <f>100/B21*C21</f>
        <v>60.21398671611413</v>
      </c>
      <c r="E21" s="42"/>
    </row>
    <row r="22" spans="1:5" ht="22.5" customHeight="1">
      <c r="A22" s="19" t="s">
        <v>44</v>
      </c>
      <c r="B22" s="26">
        <v>172445.93009</v>
      </c>
      <c r="C22" s="26">
        <v>102920.90357</v>
      </c>
      <c r="D22" s="11">
        <f aca="true" t="shared" si="1" ref="D22:D31">100/B22*C22</f>
        <v>59.68299948643919</v>
      </c>
      <c r="E22" s="12"/>
    </row>
    <row r="23" spans="1:5" ht="22.5" customHeight="1">
      <c r="A23" s="19" t="s">
        <v>20</v>
      </c>
      <c r="B23" s="26">
        <v>15892.3</v>
      </c>
      <c r="C23" s="26">
        <v>9960.907529999999</v>
      </c>
      <c r="D23" s="11">
        <f t="shared" si="1"/>
        <v>62.67757045864978</v>
      </c>
      <c r="E23" s="12"/>
    </row>
    <row r="24" spans="1:5" ht="22.5" customHeight="1">
      <c r="A24" s="19" t="s">
        <v>45</v>
      </c>
      <c r="B24" s="26">
        <v>302563.79</v>
      </c>
      <c r="C24" s="26">
        <v>89713.64138</v>
      </c>
      <c r="D24" s="11">
        <f t="shared" si="1"/>
        <v>29.65114939233145</v>
      </c>
      <c r="E24" s="12"/>
    </row>
    <row r="25" spans="1:5" ht="22.5" customHeight="1">
      <c r="A25" s="19" t="s">
        <v>22</v>
      </c>
      <c r="B25" s="36">
        <v>131625.38845</v>
      </c>
      <c r="C25" s="26">
        <v>84121.07646</v>
      </c>
      <c r="D25" s="11">
        <f t="shared" si="1"/>
        <v>63.90946112341748</v>
      </c>
      <c r="E25" s="12"/>
    </row>
    <row r="26" spans="1:5" ht="22.5" customHeight="1">
      <c r="A26" s="19" t="s">
        <v>23</v>
      </c>
      <c r="B26" s="36">
        <v>1307094.99109</v>
      </c>
      <c r="C26" s="26">
        <v>901202.05188</v>
      </c>
      <c r="D26" s="11">
        <f t="shared" si="1"/>
        <v>68.94694402649944</v>
      </c>
      <c r="E26" s="12"/>
    </row>
    <row r="27" spans="1:5" ht="22.5" customHeight="1">
      <c r="A27" s="19" t="s">
        <v>24</v>
      </c>
      <c r="B27" s="36">
        <v>141149.14221000002</v>
      </c>
      <c r="C27" s="26">
        <v>101951.32073</v>
      </c>
      <c r="D27" s="11">
        <f t="shared" si="1"/>
        <v>72.22950074915654</v>
      </c>
      <c r="E27" s="12"/>
    </row>
    <row r="28" spans="1:5" ht="22.5" customHeight="1">
      <c r="A28" s="19" t="s">
        <v>25</v>
      </c>
      <c r="B28" s="26">
        <v>179309.1016</v>
      </c>
      <c r="C28" s="26">
        <v>99896.41851</v>
      </c>
      <c r="D28" s="11">
        <f t="shared" si="1"/>
        <v>55.7118504407252</v>
      </c>
      <c r="E28" s="12"/>
    </row>
    <row r="29" spans="1:5" ht="22.5" customHeight="1">
      <c r="A29" s="19" t="s">
        <v>26</v>
      </c>
      <c r="B29" s="26">
        <v>51609.6</v>
      </c>
      <c r="C29" s="26">
        <v>10325.122</v>
      </c>
      <c r="D29" s="11">
        <f t="shared" si="1"/>
        <v>20.00620427207341</v>
      </c>
      <c r="E29" s="12"/>
    </row>
    <row r="30" spans="1:5" ht="22.5" customHeight="1">
      <c r="A30" s="19" t="s">
        <v>27</v>
      </c>
      <c r="B30" s="26">
        <v>8930.5</v>
      </c>
      <c r="C30" s="26">
        <v>6452.3</v>
      </c>
      <c r="D30" s="11">
        <f t="shared" si="1"/>
        <v>72.25015396674318</v>
      </c>
      <c r="E30" s="12"/>
    </row>
    <row r="31" spans="1:5" ht="22.5" customHeight="1">
      <c r="A31" s="19" t="s">
        <v>28</v>
      </c>
      <c r="B31" s="26">
        <v>31833.6</v>
      </c>
      <c r="C31" s="26">
        <v>3941.40513</v>
      </c>
      <c r="D31" s="11">
        <f t="shared" si="1"/>
        <v>12.381273654252112</v>
      </c>
      <c r="E31" s="12"/>
    </row>
    <row r="32" spans="1:4" s="18" customFormat="1" ht="34.5" customHeight="1">
      <c r="A32" s="6" t="s">
        <v>29</v>
      </c>
      <c r="B32" s="30">
        <v>-274073.2815699999</v>
      </c>
      <c r="C32" s="31">
        <v>-15333.279360000044</v>
      </c>
      <c r="D32" s="17"/>
    </row>
    <row r="33" spans="1:4" ht="8.25" customHeight="1">
      <c r="A33" s="43"/>
      <c r="B33" s="44"/>
      <c r="C33" s="44"/>
      <c r="D33" s="44"/>
    </row>
    <row r="34" spans="1:4" ht="68.25" customHeight="1">
      <c r="A34" s="46" t="s">
        <v>65</v>
      </c>
      <c r="B34" s="46"/>
      <c r="C34" s="46"/>
      <c r="D34" s="46"/>
    </row>
    <row r="35" spans="1:4" ht="36" customHeight="1">
      <c r="A35" s="55" t="s">
        <v>47</v>
      </c>
      <c r="B35" s="55"/>
      <c r="C35" s="55"/>
      <c r="D35" s="55"/>
    </row>
  </sheetData>
  <sheetProtection/>
  <mergeCells count="6">
    <mergeCell ref="A1:D1"/>
    <mergeCell ref="A2:D2"/>
    <mergeCell ref="A3:A4"/>
    <mergeCell ref="B3:B4"/>
    <mergeCell ref="A34:D34"/>
    <mergeCell ref="A35:D35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="110" zoomScaleNormal="110" zoomScalePageLayoutView="0" workbookViewId="0" topLeftCell="A1">
      <selection activeCell="C9" sqref="C9"/>
    </sheetView>
  </sheetViews>
  <sheetFormatPr defaultColWidth="9.00390625" defaultRowHeight="12.75"/>
  <cols>
    <col min="1" max="1" width="44.50390625" style="20" customWidth="1"/>
    <col min="2" max="2" width="16.75390625" style="21" customWidth="1"/>
    <col min="3" max="3" width="15.50390625" style="21" customWidth="1"/>
    <col min="4" max="4" width="11.375" style="21" customWidth="1"/>
    <col min="5" max="5" width="11.625" style="0" customWidth="1"/>
    <col min="6" max="6" width="10.375" style="0" bestFit="1" customWidth="1"/>
  </cols>
  <sheetData>
    <row r="1" spans="1:4" ht="18" customHeight="1">
      <c r="A1" s="49" t="s">
        <v>0</v>
      </c>
      <c r="B1" s="49"/>
      <c r="C1" s="49"/>
      <c r="D1" s="49"/>
    </row>
    <row r="2" spans="1:4" ht="29.25" customHeight="1">
      <c r="A2" s="50" t="s">
        <v>66</v>
      </c>
      <c r="B2" s="50"/>
      <c r="C2" s="50"/>
      <c r="D2" s="50"/>
    </row>
    <row r="3" spans="1:4" s="3" customFormat="1" ht="19.5" customHeight="1">
      <c r="A3" s="58"/>
      <c r="B3" s="59" t="s">
        <v>33</v>
      </c>
      <c r="C3" s="37" t="s">
        <v>1</v>
      </c>
      <c r="D3" s="37" t="s">
        <v>2</v>
      </c>
    </row>
    <row r="4" spans="1:4" s="3" customFormat="1" ht="30" customHeight="1">
      <c r="A4" s="58"/>
      <c r="B4" s="59"/>
      <c r="C4" s="38" t="s">
        <v>67</v>
      </c>
      <c r="D4" s="39" t="s">
        <v>3</v>
      </c>
    </row>
    <row r="5" spans="1:6" s="8" customFormat="1" ht="30" customHeight="1">
      <c r="A5" s="22" t="s">
        <v>4</v>
      </c>
      <c r="B5" s="30">
        <v>2068381.0618699999</v>
      </c>
      <c r="C5" s="30">
        <v>1523103.4654</v>
      </c>
      <c r="D5" s="17">
        <v>73.63746910460394</v>
      </c>
      <c r="F5" s="45"/>
    </row>
    <row r="6" spans="1:4" s="8" customFormat="1" ht="34.5" customHeight="1">
      <c r="A6" s="32" t="s">
        <v>5</v>
      </c>
      <c r="B6" s="24">
        <v>709963.6</v>
      </c>
      <c r="C6" s="24">
        <v>562303.92827</v>
      </c>
      <c r="D6" s="10">
        <v>79.20179686254338</v>
      </c>
    </row>
    <row r="7" spans="1:5" ht="21" customHeight="1">
      <c r="A7" s="19" t="s">
        <v>39</v>
      </c>
      <c r="B7" s="33">
        <v>437500</v>
      </c>
      <c r="C7" s="33">
        <v>360273.0998</v>
      </c>
      <c r="D7" s="11">
        <v>82.34813709714287</v>
      </c>
      <c r="E7" s="12"/>
    </row>
    <row r="8" spans="1:5" ht="35.25" customHeight="1">
      <c r="A8" s="19" t="s">
        <v>7</v>
      </c>
      <c r="B8" s="33">
        <v>6186.5</v>
      </c>
      <c r="C8" s="33">
        <v>4842.27059</v>
      </c>
      <c r="D8" s="11">
        <v>78.27156857673967</v>
      </c>
      <c r="E8" s="12"/>
    </row>
    <row r="9" spans="1:5" ht="21" customHeight="1">
      <c r="A9" s="19" t="s">
        <v>8</v>
      </c>
      <c r="B9" s="33">
        <v>81225</v>
      </c>
      <c r="C9" s="33">
        <v>61741.3496</v>
      </c>
      <c r="D9" s="11">
        <v>76.01274188981225</v>
      </c>
      <c r="E9" s="12"/>
    </row>
    <row r="10" spans="1:5" ht="21" customHeight="1">
      <c r="A10" s="19" t="s">
        <v>9</v>
      </c>
      <c r="B10" s="33">
        <v>65900</v>
      </c>
      <c r="C10" s="33">
        <v>30190.021679999998</v>
      </c>
      <c r="D10" s="11">
        <v>45.81186901365705</v>
      </c>
      <c r="E10" s="12"/>
    </row>
    <row r="11" spans="1:5" ht="19.5" customHeight="1">
      <c r="A11" s="19" t="s">
        <v>10</v>
      </c>
      <c r="B11" s="33">
        <v>14342.1</v>
      </c>
      <c r="C11" s="33">
        <v>12384.40259</v>
      </c>
      <c r="D11" s="11">
        <v>86.34999470091549</v>
      </c>
      <c r="E11" s="12"/>
    </row>
    <row r="12" spans="1:5" ht="47.25" customHeight="1">
      <c r="A12" s="19" t="s">
        <v>40</v>
      </c>
      <c r="B12" s="33"/>
      <c r="C12" s="33">
        <v>0.41069</v>
      </c>
      <c r="D12" s="11"/>
      <c r="E12" s="12"/>
    </row>
    <row r="13" spans="1:5" ht="46.5" customHeight="1">
      <c r="A13" s="19" t="s">
        <v>41</v>
      </c>
      <c r="B13" s="33">
        <v>59032.2</v>
      </c>
      <c r="C13" s="33">
        <v>39209.269850000004</v>
      </c>
      <c r="D13" s="11">
        <v>66.42013994057481</v>
      </c>
      <c r="E13" s="12"/>
    </row>
    <row r="14" spans="1:5" ht="33" customHeight="1">
      <c r="A14" s="19" t="s">
        <v>12</v>
      </c>
      <c r="B14" s="33">
        <v>4358.8</v>
      </c>
      <c r="C14" s="33">
        <v>3660.0302</v>
      </c>
      <c r="D14" s="11">
        <v>83.9687574561806</v>
      </c>
      <c r="E14" s="12"/>
    </row>
    <row r="15" spans="1:5" ht="37.5" customHeight="1">
      <c r="A15" s="19" t="s">
        <v>42</v>
      </c>
      <c r="B15" s="35">
        <v>4094.7</v>
      </c>
      <c r="C15" s="33">
        <v>4488.00219</v>
      </c>
      <c r="D15" s="11">
        <v>109.60515275844386</v>
      </c>
      <c r="E15" s="12"/>
    </row>
    <row r="16" spans="1:5" ht="36" customHeight="1">
      <c r="A16" s="19" t="s">
        <v>14</v>
      </c>
      <c r="B16" s="33">
        <v>24277.8</v>
      </c>
      <c r="C16" s="33">
        <v>34544.937119999995</v>
      </c>
      <c r="D16" s="11">
        <v>142.29022860390972</v>
      </c>
      <c r="E16" s="12"/>
    </row>
    <row r="17" spans="1:5" ht="21" customHeight="1">
      <c r="A17" s="19" t="s">
        <v>15</v>
      </c>
      <c r="B17" s="33">
        <v>13046.5</v>
      </c>
      <c r="C17" s="33">
        <v>11005.72584</v>
      </c>
      <c r="D17" s="11">
        <v>84.35768857548001</v>
      </c>
      <c r="E17" s="12"/>
    </row>
    <row r="18" spans="1:5" ht="22.5" customHeight="1">
      <c r="A18" s="19" t="s">
        <v>16</v>
      </c>
      <c r="B18" s="33"/>
      <c r="C18" s="33">
        <v>-35.591879999999996</v>
      </c>
      <c r="D18" s="11"/>
      <c r="E18" s="12"/>
    </row>
    <row r="19" spans="1:5" s="8" customFormat="1" ht="24" customHeight="1">
      <c r="A19" s="32" t="s">
        <v>17</v>
      </c>
      <c r="B19" s="24">
        <v>1358417.46187</v>
      </c>
      <c r="C19" s="24">
        <v>960799.53713</v>
      </c>
      <c r="D19" s="9">
        <v>70.72932762564473</v>
      </c>
      <c r="E19" s="40"/>
    </row>
    <row r="20" spans="1:5" ht="9.75" customHeight="1">
      <c r="A20" s="41"/>
      <c r="B20" s="15"/>
      <c r="C20" s="16"/>
      <c r="D20" s="11"/>
      <c r="E20" s="12"/>
    </row>
    <row r="21" spans="1:5" s="18" customFormat="1" ht="34.5" customHeight="1">
      <c r="A21" s="6" t="s">
        <v>18</v>
      </c>
      <c r="B21" s="30">
        <v>2342454.34344</v>
      </c>
      <c r="C21" s="31">
        <v>1545423.17665</v>
      </c>
      <c r="D21" s="17">
        <v>65.9745271440585</v>
      </c>
      <c r="E21" s="42"/>
    </row>
    <row r="22" spans="1:5" ht="22.5" customHeight="1">
      <c r="A22" s="19" t="s">
        <v>44</v>
      </c>
      <c r="B22" s="26">
        <v>172445.93009</v>
      </c>
      <c r="C22" s="26">
        <v>113302.16839</v>
      </c>
      <c r="D22" s="11">
        <v>65.70301098487352</v>
      </c>
      <c r="E22" s="12"/>
    </row>
    <row r="23" spans="1:5" ht="22.5" customHeight="1">
      <c r="A23" s="19" t="s">
        <v>20</v>
      </c>
      <c r="B23" s="26">
        <v>15892.3</v>
      </c>
      <c r="C23" s="26">
        <v>10965.84576</v>
      </c>
      <c r="D23" s="11">
        <v>69.00099897434607</v>
      </c>
      <c r="E23" s="12"/>
    </row>
    <row r="24" spans="1:5" ht="22.5" customHeight="1">
      <c r="A24" s="19" t="s">
        <v>45</v>
      </c>
      <c r="B24" s="26">
        <v>302563.79</v>
      </c>
      <c r="C24" s="26">
        <v>103668.39738</v>
      </c>
      <c r="D24" s="11">
        <v>34.26331927558152</v>
      </c>
      <c r="E24" s="12"/>
    </row>
    <row r="25" spans="1:5" ht="22.5" customHeight="1">
      <c r="A25" s="19" t="s">
        <v>22</v>
      </c>
      <c r="B25" s="36">
        <v>131625.38845</v>
      </c>
      <c r="C25" s="26">
        <v>91222.11892000001</v>
      </c>
      <c r="D25" s="11">
        <v>69.3043492552747</v>
      </c>
      <c r="E25" s="12"/>
    </row>
    <row r="26" spans="1:5" ht="22.5" customHeight="1">
      <c r="A26" s="19" t="s">
        <v>23</v>
      </c>
      <c r="B26" s="36">
        <v>1307094.99109</v>
      </c>
      <c r="C26" s="26">
        <v>985850.01236</v>
      </c>
      <c r="D26" s="11">
        <v>75.42298142676606</v>
      </c>
      <c r="E26" s="12"/>
    </row>
    <row r="27" spans="1:5" ht="22.5" customHeight="1">
      <c r="A27" s="19" t="s">
        <v>24</v>
      </c>
      <c r="B27" s="36">
        <v>141149.14221000002</v>
      </c>
      <c r="C27" s="26">
        <v>109293.60961</v>
      </c>
      <c r="D27" s="11">
        <v>77.43129564853767</v>
      </c>
      <c r="E27" s="12"/>
    </row>
    <row r="28" spans="1:5" ht="22.5" customHeight="1">
      <c r="A28" s="19" t="s">
        <v>25</v>
      </c>
      <c r="B28" s="26">
        <v>179309.1016</v>
      </c>
      <c r="C28" s="26">
        <v>105227.22529999999</v>
      </c>
      <c r="D28" s="11">
        <v>58.68482099405042</v>
      </c>
      <c r="E28" s="12"/>
    </row>
    <row r="29" spans="1:5" ht="22.5" customHeight="1">
      <c r="A29" s="19" t="s">
        <v>26</v>
      </c>
      <c r="B29" s="26">
        <v>51609.6</v>
      </c>
      <c r="C29" s="26">
        <v>14798.5938</v>
      </c>
      <c r="D29" s="11">
        <v>28.67411063058036</v>
      </c>
      <c r="E29" s="12"/>
    </row>
    <row r="30" spans="1:5" ht="22.5" customHeight="1">
      <c r="A30" s="19" t="s">
        <v>27</v>
      </c>
      <c r="B30" s="26">
        <v>8930.5</v>
      </c>
      <c r="C30" s="26">
        <v>7153.8</v>
      </c>
      <c r="D30" s="11">
        <v>80.10525726443088</v>
      </c>
      <c r="E30" s="12"/>
    </row>
    <row r="31" spans="1:5" ht="22.5" customHeight="1">
      <c r="A31" s="19" t="s">
        <v>28</v>
      </c>
      <c r="B31" s="26">
        <v>31833.6</v>
      </c>
      <c r="C31" s="26">
        <v>3941.40513</v>
      </c>
      <c r="D31" s="11">
        <v>12.381273654252112</v>
      </c>
      <c r="E31" s="12"/>
    </row>
    <row r="32" spans="1:4" s="18" customFormat="1" ht="34.5" customHeight="1">
      <c r="A32" s="6" t="s">
        <v>29</v>
      </c>
      <c r="B32" s="30">
        <v>-274073.2815700001</v>
      </c>
      <c r="C32" s="31">
        <v>-22319.711249999935</v>
      </c>
      <c r="D32" s="17"/>
    </row>
    <row r="33" spans="1:4" ht="8.25" customHeight="1">
      <c r="A33" s="43"/>
      <c r="B33" s="44"/>
      <c r="C33" s="44"/>
      <c r="D33" s="44"/>
    </row>
    <row r="34" spans="1:4" ht="68.25" customHeight="1">
      <c r="A34" s="46" t="s">
        <v>68</v>
      </c>
      <c r="B34" s="46"/>
      <c r="C34" s="46"/>
      <c r="D34" s="46"/>
    </row>
    <row r="35" spans="1:4" ht="36" customHeight="1">
      <c r="A35" s="55" t="s">
        <v>47</v>
      </c>
      <c r="B35" s="55"/>
      <c r="C35" s="55"/>
      <c r="D35" s="55"/>
    </row>
  </sheetData>
  <sheetProtection/>
  <mergeCells count="6">
    <mergeCell ref="A1:D1"/>
    <mergeCell ref="A2:D2"/>
    <mergeCell ref="A3:A4"/>
    <mergeCell ref="B3:B4"/>
    <mergeCell ref="A34:D34"/>
    <mergeCell ref="A35:D35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2018-03-19T06:04:07Z</cp:lastPrinted>
  <dcterms:created xsi:type="dcterms:W3CDTF">2017-02-22T07:13:37Z</dcterms:created>
  <dcterms:modified xsi:type="dcterms:W3CDTF">2019-01-24T06:58:43Z</dcterms:modified>
  <cp:category/>
  <cp:version/>
  <cp:contentType/>
  <cp:contentStatus/>
</cp:coreProperties>
</file>